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5" yWindow="735" windowWidth="12285" windowHeight="7875" tabRatio="494" activeTab="0"/>
  </bookViews>
  <sheets>
    <sheet name="Cálculos" sheetId="1" r:id="rId1"/>
  </sheets>
  <definedNames>
    <definedName name="_xlnm.Print_Area" localSheetId="0">'Cálculos'!$A$1:$BX$114</definedName>
  </definedNames>
  <calcPr fullCalcOnLoad="1"/>
</workbook>
</file>

<file path=xl/sharedStrings.xml><?xml version="1.0" encoding="utf-8"?>
<sst xmlns="http://schemas.openxmlformats.org/spreadsheetml/2006/main" count="223" uniqueCount="73">
  <si>
    <t xml:space="preserve">Esta macro ayuda a calcular balances de materia orgánica. Está diseñada para calcular balances anuales. Como los estudios no siempre duran 365 días, establece una corrección por los días de más o de menos que dure el estudio. Tambien se puede modificar para duraciones diferentes de la anual.     
El balance se realiza especie a especie, ya que incluye la tasa de descomposicion, que depende de la especie. Para hacer el balance global se suman todas las especies.
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</si>
  <si>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</si>
  <si>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</si>
  <si>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</si>
  <si>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</si>
  <si>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</si>
  <si>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</si>
  <si>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</si>
  <si>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</si>
  <si>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</si>
  <si>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</si>
  <si>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</si>
  <si>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#13</t>
  </si>
  <si>
    <t>#15</t>
  </si>
  <si>
    <t>Vertical</t>
  </si>
  <si>
    <t>Lateral</t>
  </si>
  <si>
    <t>#17</t>
  </si>
  <si>
    <t>#19</t>
  </si>
  <si>
    <t>Total</t>
  </si>
  <si>
    <t>g PSLC</t>
  </si>
  <si>
    <t>MOPB</t>
  </si>
  <si>
    <t>DE</t>
  </si>
  <si>
    <t>Días</t>
  </si>
  <si>
    <t>g PSLC/m</t>
  </si>
  <si>
    <t>Estación</t>
  </si>
  <si>
    <t>Agüera</t>
  </si>
  <si>
    <t>Especie</t>
  </si>
  <si>
    <t>Aliso</t>
  </si>
  <si>
    <t>Ancho de las trampas (m)</t>
  </si>
  <si>
    <t>Longitud total de orilla (ambas márgenes) (m)</t>
  </si>
  <si>
    <t>TRAMPAS VERTICALES</t>
  </si>
  <si>
    <t>TRAMPAS LATERALES</t>
  </si>
  <si>
    <t>Fecha inicio</t>
  </si>
  <si>
    <t>Fecha recogida</t>
  </si>
  <si>
    <t>Desde</t>
  </si>
  <si>
    <t>Hasta</t>
  </si>
  <si>
    <t>Dias</t>
  </si>
  <si>
    <t>Entrada vertical</t>
  </si>
  <si>
    <t>Entrada lateral</t>
  </si>
  <si>
    <t>Entradas</t>
  </si>
  <si>
    <t>Acumulación</t>
  </si>
  <si>
    <t>Salidas</t>
  </si>
  <si>
    <t>Acum media</t>
  </si>
  <si>
    <t>Procesado</t>
  </si>
  <si>
    <t>Transportado</t>
  </si>
  <si>
    <t>kg PSLC/a</t>
  </si>
  <si>
    <t>kg PSLC</t>
  </si>
  <si>
    <t>Eficiencia de procesado (%)</t>
  </si>
  <si>
    <r>
      <t>Área de cauce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>)</t>
    </r>
  </si>
  <si>
    <r>
      <t>Área de las trampas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>)</t>
    </r>
  </si>
  <si>
    <t>Fecha de inicio</t>
  </si>
  <si>
    <t>Fecha de recogida</t>
  </si>
  <si>
    <r>
      <t xml:space="preserve">(g </t>
    </r>
    <r>
      <rPr>
        <b/>
        <i/>
        <sz val="10"/>
        <rFont val="Arial"/>
        <family val="0"/>
      </rPr>
      <t>PSLC)</t>
    </r>
  </si>
  <si>
    <r>
      <t>(g</t>
    </r>
    <r>
      <rPr>
        <b/>
        <i/>
        <sz val="10"/>
        <rFont val="Arial"/>
        <family val="0"/>
      </rPr>
      <t xml:space="preserve"> PSLC)</t>
    </r>
  </si>
  <si>
    <r>
      <t xml:space="preserve">(g </t>
    </r>
    <r>
      <rPr>
        <b/>
        <i/>
        <sz val="10"/>
        <rFont val="Arial"/>
        <family val="0"/>
      </rPr>
      <t>PSLC</t>
    </r>
    <r>
      <rPr>
        <b/>
        <sz val="10"/>
        <rFont val="Arial"/>
        <family val="0"/>
      </rPr>
      <t>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)</t>
    </r>
  </si>
  <si>
    <r>
      <t xml:space="preserve">(g </t>
    </r>
    <r>
      <rPr>
        <b/>
        <i/>
        <sz val="10"/>
        <rFont val="Arial"/>
        <family val="0"/>
      </rPr>
      <t>PSLC</t>
    </r>
    <r>
      <rPr>
        <b/>
        <sz val="10"/>
        <rFont val="Arial"/>
        <family val="0"/>
      </rPr>
      <t>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/días)</t>
    </r>
  </si>
  <si>
    <t>MOPG bentónica</t>
  </si>
  <si>
    <r>
      <t>Área de red de bentos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>)</t>
    </r>
  </si>
  <si>
    <t>Inicio del estudio</t>
  </si>
  <si>
    <t>Fin del estudio</t>
  </si>
  <si>
    <t>PRESENTACIÓN</t>
  </si>
  <si>
    <t>Descargar macro</t>
  </si>
  <si>
    <t>Acceder a capítulo</t>
  </si>
  <si>
    <t>Primera edición: abril 2009
ISBN: 978-84-96515-87-1
© los autores, 2009
© Fundación BBVA, 2009</t>
  </si>
  <si>
    <t>www.fbbva.es</t>
  </si>
  <si>
    <t>media</t>
  </si>
  <si>
    <r>
      <t>g PSLC/m</t>
    </r>
    <r>
      <rPr>
        <b/>
        <vertAlign val="superscript"/>
        <sz val="10"/>
        <rFont val="Arial"/>
        <family val="2"/>
      </rPr>
      <t>2</t>
    </r>
  </si>
  <si>
    <r>
      <t>g PSLC/m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/d</t>
    </r>
  </si>
  <si>
    <r>
      <t>g PSLC/m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/a</t>
    </r>
  </si>
  <si>
    <r>
      <t>g PSLC/m</t>
    </r>
    <r>
      <rPr>
        <vertAlign val="superscript"/>
        <sz val="10"/>
        <rFont val="Arial"/>
        <family val="2"/>
      </rPr>
      <t>2</t>
    </r>
  </si>
  <si>
    <r>
      <t>Tasa de descomposición (a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0"/>
      </rPr>
      <t>)</t>
    </r>
  </si>
  <si>
    <r>
      <t xml:space="preserve">MACRO 10.3   Técnica 21. Balances de materia orgánica particulada gruesa en sistemas fluviales </t>
    </r>
    <r>
      <rPr>
        <b/>
        <sz val="10"/>
        <color indexed="9"/>
        <rFont val="Arial Black"/>
        <family val="2"/>
      </rPr>
      <t>(véase pág. 161)</t>
    </r>
  </si>
  <si>
    <r>
      <t>ELOSEGI A., SABATER S. (Eds.):</t>
    </r>
    <r>
      <rPr>
        <b/>
        <i/>
        <sz val="9"/>
        <color indexed="9"/>
        <rFont val="Verdana"/>
        <family val="2"/>
      </rPr>
      <t xml:space="preserve"> Conceptos y técnicas en ecología fluvial</t>
    </r>
    <r>
      <rPr>
        <b/>
        <sz val="9"/>
        <color indexed="9"/>
        <rFont val="Verdana"/>
        <family val="2"/>
      </rPr>
      <t>. Bilbao: Fundación BBVA, 2009.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</si>
</sst>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m\-yy"/>
    <numFmt numFmtId="212" formatCode="dd/mm/yy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</numFmts>
  <fonts count="29">
    <font>
      <sz val="9"/>
      <name val="Courier New"/>
      <family val="0"/>
    </font>
    <font>
      <b/>
      <sz val="9"/>
      <name val="Courier New"/>
      <family val="0"/>
    </font>
    <font>
      <i/>
      <sz val="9"/>
      <name val="Courier New"/>
      <family val="0"/>
    </font>
    <font>
      <b/>
      <i/>
      <sz val="9"/>
      <name val="Courier New"/>
      <family val="0"/>
    </font>
    <font>
      <sz val="10"/>
      <name val="Arial"/>
      <family val="0"/>
    </font>
    <font>
      <u val="single"/>
      <sz val="9"/>
      <color indexed="12"/>
      <name val="Courier New"/>
      <family val="0"/>
    </font>
    <font>
      <u val="single"/>
      <sz val="9"/>
      <color indexed="36"/>
      <name val="Courier New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24"/>
      <name val="Arial"/>
      <family val="0"/>
    </font>
    <font>
      <b/>
      <sz val="9.25"/>
      <name val="Verdana"/>
      <family val="0"/>
    </font>
    <font>
      <sz val="5.75"/>
      <name val="Verdana"/>
      <family val="0"/>
    </font>
    <font>
      <sz val="9.25"/>
      <name val="Verdana"/>
      <family val="0"/>
    </font>
    <font>
      <sz val="9.5"/>
      <name val="Verdana"/>
      <family val="0"/>
    </font>
    <font>
      <sz val="12"/>
      <name val="Arial"/>
      <family val="0"/>
    </font>
    <font>
      <b/>
      <vertAlign val="superscript"/>
      <sz val="12"/>
      <name val="Arial"/>
      <family val="2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sz val="10"/>
      <name val="Verdana"/>
      <family val="0"/>
    </font>
    <font>
      <b/>
      <sz val="9"/>
      <color indexed="9"/>
      <name val="Verdana"/>
      <family val="2"/>
    </font>
    <font>
      <b/>
      <i/>
      <sz val="9"/>
      <color indexed="9"/>
      <name val="Verdana"/>
      <family val="2"/>
    </font>
    <font>
      <b/>
      <sz val="14"/>
      <color indexed="9"/>
      <name val="Arial Black"/>
      <family val="2"/>
    </font>
    <font>
      <b/>
      <sz val="10"/>
      <color indexed="9"/>
      <name val="Arial Black"/>
      <family val="2"/>
    </font>
    <font>
      <sz val="10"/>
      <color indexed="9"/>
      <name val="Arial Black"/>
      <family val="2"/>
    </font>
    <font>
      <u val="single"/>
      <sz val="10"/>
      <color indexed="9"/>
      <name val="Arial Black"/>
      <family val="2"/>
    </font>
    <font>
      <b/>
      <vertAlign val="superscript"/>
      <sz val="9.25"/>
      <name val="Verdana"/>
      <family val="2"/>
    </font>
    <font>
      <vertAlign val="superscript"/>
      <sz val="10"/>
      <name val="Arial"/>
      <family val="2"/>
    </font>
    <font>
      <b/>
      <sz val="10"/>
      <color indexed="9"/>
      <name val="Verdana"/>
      <family val="2"/>
    </font>
    <font>
      <u val="single"/>
      <sz val="9"/>
      <color indexed="9"/>
      <name val="Arial Black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>
        <color indexed="9"/>
      </bottom>
    </border>
    <border>
      <left>
        <color indexed="63"/>
      </left>
      <right style="thick"/>
      <top style="thin">
        <color indexed="9"/>
      </top>
      <bottom style="thin">
        <color indexed="9"/>
      </bottom>
    </border>
    <border>
      <left>
        <color indexed="63"/>
      </left>
      <right style="thick"/>
      <top style="thin">
        <color indexed="9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>
        <color indexed="9"/>
      </bottom>
    </border>
    <border>
      <left style="thick"/>
      <right style="thick"/>
      <top style="thin">
        <color indexed="9"/>
      </top>
      <bottom style="thin">
        <color indexed="9"/>
      </bottom>
    </border>
    <border>
      <left style="thick"/>
      <right style="thick"/>
      <top style="thin">
        <color indexed="9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>
        <color indexed="9"/>
      </bottom>
    </border>
    <border>
      <left>
        <color indexed="63"/>
      </left>
      <right style="thick"/>
      <top style="thick"/>
      <bottom style="thin">
        <color indexed="9"/>
      </bottom>
    </border>
    <border>
      <left style="thin">
        <color indexed="9"/>
      </left>
      <right style="thick"/>
      <top style="thin">
        <color indexed="9"/>
      </top>
      <bottom style="thick"/>
    </border>
    <border>
      <left style="thick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/>
      <top>
        <color indexed="63"/>
      </top>
      <bottom style="thin">
        <color indexed="9"/>
      </bottom>
    </border>
    <border>
      <left>
        <color indexed="63"/>
      </left>
      <right style="thick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/>
    </xf>
    <xf numFmtId="14" fontId="14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4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14" fontId="4" fillId="3" borderId="0" xfId="0" applyNumberFormat="1" applyFont="1" applyFill="1" applyBorder="1" applyAlignment="1">
      <alignment/>
    </xf>
    <xf numFmtId="204" fontId="4" fillId="3" borderId="0" xfId="0" applyNumberFormat="1" applyFont="1" applyFill="1" applyBorder="1" applyAlignment="1">
      <alignment/>
    </xf>
    <xf numFmtId="1" fontId="4" fillId="3" borderId="0" xfId="0" applyNumberFormat="1" applyFont="1" applyFill="1" applyBorder="1" applyAlignment="1">
      <alignment horizontal="center"/>
    </xf>
    <xf numFmtId="205" fontId="4" fillId="3" borderId="0" xfId="0" applyNumberFormat="1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8" fillId="3" borderId="1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8" fillId="3" borderId="4" xfId="0" applyFont="1" applyFill="1" applyBorder="1" applyAlignment="1">
      <alignment/>
    </xf>
    <xf numFmtId="0" fontId="14" fillId="4" borderId="5" xfId="0" applyFont="1" applyFill="1" applyBorder="1" applyAlignment="1">
      <alignment horizontal="center"/>
    </xf>
    <xf numFmtId="14" fontId="14" fillId="4" borderId="6" xfId="0" applyNumberFormat="1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14" fillId="4" borderId="8" xfId="0" applyFont="1" applyFill="1" applyBorder="1" applyAlignment="1">
      <alignment/>
    </xf>
    <xf numFmtId="2" fontId="14" fillId="4" borderId="5" xfId="0" applyNumberFormat="1" applyFont="1" applyFill="1" applyBorder="1" applyAlignment="1">
      <alignment/>
    </xf>
    <xf numFmtId="0" fontId="14" fillId="4" borderId="6" xfId="0" applyFont="1" applyFill="1" applyBorder="1" applyAlignment="1">
      <alignment/>
    </xf>
    <xf numFmtId="0" fontId="14" fillId="4" borderId="7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2" xfId="0" applyFont="1" applyFill="1" applyBorder="1" applyAlignment="1">
      <alignment/>
    </xf>
    <xf numFmtId="204" fontId="4" fillId="3" borderId="13" xfId="0" applyNumberFormat="1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8" fillId="5" borderId="16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7" fillId="5" borderId="13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5" borderId="18" xfId="0" applyFont="1" applyFill="1" applyBorder="1" applyAlignment="1">
      <alignment/>
    </xf>
    <xf numFmtId="0" fontId="7" fillId="5" borderId="19" xfId="0" applyFont="1" applyFill="1" applyBorder="1" applyAlignment="1">
      <alignment/>
    </xf>
    <xf numFmtId="14" fontId="4" fillId="4" borderId="20" xfId="0" applyNumberFormat="1" applyFont="1" applyFill="1" applyBorder="1" applyAlignment="1">
      <alignment/>
    </xf>
    <xf numFmtId="14" fontId="4" fillId="4" borderId="21" xfId="0" applyNumberFormat="1" applyFont="1" applyFill="1" applyBorder="1" applyAlignment="1">
      <alignment/>
    </xf>
    <xf numFmtId="14" fontId="4" fillId="4" borderId="22" xfId="0" applyNumberFormat="1" applyFont="1" applyFill="1" applyBorder="1" applyAlignment="1">
      <alignment/>
    </xf>
    <xf numFmtId="14" fontId="4" fillId="4" borderId="5" xfId="0" applyNumberFormat="1" applyFont="1" applyFill="1" applyBorder="1" applyAlignment="1">
      <alignment/>
    </xf>
    <xf numFmtId="14" fontId="4" fillId="4" borderId="6" xfId="0" applyNumberFormat="1" applyFont="1" applyFill="1" applyBorder="1" applyAlignment="1">
      <alignment/>
    </xf>
    <xf numFmtId="14" fontId="4" fillId="4" borderId="7" xfId="0" applyNumberFormat="1" applyFont="1" applyFill="1" applyBorder="1" applyAlignment="1">
      <alignment/>
    </xf>
    <xf numFmtId="204" fontId="4" fillId="4" borderId="5" xfId="0" applyNumberFormat="1" applyFont="1" applyFill="1" applyBorder="1" applyAlignment="1">
      <alignment/>
    </xf>
    <xf numFmtId="204" fontId="4" fillId="4" borderId="6" xfId="0" applyNumberFormat="1" applyFont="1" applyFill="1" applyBorder="1" applyAlignment="1">
      <alignment/>
    </xf>
    <xf numFmtId="204" fontId="4" fillId="4" borderId="7" xfId="0" applyNumberFormat="1" applyFont="1" applyFill="1" applyBorder="1" applyAlignment="1">
      <alignment/>
    </xf>
    <xf numFmtId="0" fontId="4" fillId="5" borderId="13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14" fontId="7" fillId="5" borderId="13" xfId="0" applyNumberFormat="1" applyFont="1" applyFill="1" applyBorder="1" applyAlignment="1">
      <alignment horizontal="center"/>
    </xf>
    <xf numFmtId="204" fontId="4" fillId="3" borderId="23" xfId="0" applyNumberFormat="1" applyFont="1" applyFill="1" applyBorder="1" applyAlignment="1">
      <alignment/>
    </xf>
    <xf numFmtId="204" fontId="4" fillId="3" borderId="24" xfId="0" applyNumberFormat="1" applyFont="1" applyFill="1" applyBorder="1" applyAlignment="1">
      <alignment/>
    </xf>
    <xf numFmtId="204" fontId="4" fillId="3" borderId="25" xfId="0" applyNumberFormat="1" applyFont="1" applyFill="1" applyBorder="1" applyAlignment="1">
      <alignment/>
    </xf>
    <xf numFmtId="1" fontId="4" fillId="3" borderId="23" xfId="0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/>
    </xf>
    <xf numFmtId="1" fontId="4" fillId="3" borderId="25" xfId="0" applyNumberFormat="1" applyFont="1" applyFill="1" applyBorder="1" applyAlignment="1">
      <alignment horizontal="center"/>
    </xf>
    <xf numFmtId="14" fontId="4" fillId="3" borderId="23" xfId="0" applyNumberFormat="1" applyFont="1" applyFill="1" applyBorder="1" applyAlignment="1">
      <alignment/>
    </xf>
    <xf numFmtId="14" fontId="4" fillId="3" borderId="24" xfId="0" applyNumberFormat="1" applyFont="1" applyFill="1" applyBorder="1" applyAlignment="1">
      <alignment/>
    </xf>
    <xf numFmtId="14" fontId="4" fillId="3" borderId="25" xfId="0" applyNumberFormat="1" applyFont="1" applyFill="1" applyBorder="1" applyAlignment="1">
      <alignment/>
    </xf>
    <xf numFmtId="14" fontId="4" fillId="3" borderId="26" xfId="0" applyNumberFormat="1" applyFont="1" applyFill="1" applyBorder="1" applyAlignment="1">
      <alignment/>
    </xf>
    <xf numFmtId="14" fontId="4" fillId="3" borderId="27" xfId="0" applyNumberFormat="1" applyFont="1" applyFill="1" applyBorder="1" applyAlignment="1">
      <alignment/>
    </xf>
    <xf numFmtId="14" fontId="4" fillId="3" borderId="28" xfId="0" applyNumberFormat="1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7" fillId="5" borderId="8" xfId="0" applyFont="1" applyFill="1" applyBorder="1" applyAlignment="1">
      <alignment horizontal="center"/>
    </xf>
    <xf numFmtId="14" fontId="4" fillId="2" borderId="29" xfId="0" applyNumberFormat="1" applyFont="1" applyFill="1" applyBorder="1" applyAlignment="1">
      <alignment/>
    </xf>
    <xf numFmtId="204" fontId="4" fillId="2" borderId="30" xfId="0" applyNumberFormat="1" applyFont="1" applyFill="1" applyBorder="1" applyAlignment="1">
      <alignment/>
    </xf>
    <xf numFmtId="204" fontId="4" fillId="2" borderId="7" xfId="0" applyNumberFormat="1" applyFont="1" applyFill="1" applyBorder="1" applyAlignment="1">
      <alignment/>
    </xf>
    <xf numFmtId="1" fontId="4" fillId="2" borderId="30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4" fontId="4" fillId="2" borderId="22" xfId="0" applyNumberFormat="1" applyFont="1" applyFill="1" applyBorder="1" applyAlignment="1">
      <alignment/>
    </xf>
    <xf numFmtId="14" fontId="4" fillId="2" borderId="31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/>
    </xf>
    <xf numFmtId="14" fontId="4" fillId="3" borderId="32" xfId="0" applyNumberFormat="1" applyFont="1" applyFill="1" applyBorder="1" applyAlignment="1">
      <alignment/>
    </xf>
    <xf numFmtId="14" fontId="4" fillId="3" borderId="12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14" fontId="4" fillId="2" borderId="33" xfId="0" applyNumberFormat="1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205" fontId="4" fillId="3" borderId="4" xfId="0" applyNumberFormat="1" applyFont="1" applyFill="1" applyBorder="1" applyAlignment="1">
      <alignment/>
    </xf>
    <xf numFmtId="205" fontId="4" fillId="2" borderId="5" xfId="0" applyNumberFormat="1" applyFont="1" applyFill="1" applyBorder="1" applyAlignment="1">
      <alignment/>
    </xf>
    <xf numFmtId="205" fontId="4" fillId="2" borderId="13" xfId="0" applyNumberFormat="1" applyFont="1" applyFill="1" applyBorder="1" applyAlignment="1">
      <alignment/>
    </xf>
    <xf numFmtId="205" fontId="4" fillId="2" borderId="8" xfId="0" applyNumberFormat="1" applyFont="1" applyFill="1" applyBorder="1" applyAlignment="1">
      <alignment/>
    </xf>
    <xf numFmtId="0" fontId="4" fillId="2" borderId="34" xfId="0" applyFont="1" applyFill="1" applyBorder="1" applyAlignment="1">
      <alignment/>
    </xf>
    <xf numFmtId="205" fontId="4" fillId="2" borderId="34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205" fontId="4" fillId="2" borderId="6" xfId="0" applyNumberFormat="1" applyFont="1" applyFill="1" applyBorder="1" applyAlignment="1">
      <alignment/>
    </xf>
    <xf numFmtId="205" fontId="4" fillId="2" borderId="7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28" fillId="6" borderId="4" xfId="15" applyFont="1" applyFill="1" applyBorder="1" applyAlignment="1">
      <alignment horizontal="center"/>
    </xf>
    <xf numFmtId="0" fontId="28" fillId="6" borderId="8" xfId="15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 wrapText="1"/>
    </xf>
    <xf numFmtId="0" fontId="23" fillId="6" borderId="0" xfId="0" applyFont="1" applyFill="1" applyBorder="1" applyAlignment="1">
      <alignment horizontal="center"/>
    </xf>
    <xf numFmtId="0" fontId="23" fillId="6" borderId="13" xfId="0" applyFont="1" applyFill="1" applyBorder="1" applyAlignment="1">
      <alignment horizontal="center"/>
    </xf>
    <xf numFmtId="0" fontId="24" fillId="6" borderId="4" xfId="15" applyFont="1" applyFill="1" applyBorder="1" applyAlignment="1">
      <alignment horizontal="center"/>
    </xf>
    <xf numFmtId="0" fontId="24" fillId="6" borderId="8" xfId="15" applyFont="1" applyFill="1" applyBorder="1" applyAlignment="1">
      <alignment horizontal="center"/>
    </xf>
    <xf numFmtId="0" fontId="19" fillId="7" borderId="3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6" borderId="35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1" fillId="6" borderId="36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7" fillId="8" borderId="0" xfId="0" applyFont="1" applyFill="1" applyBorder="1" applyAlignment="1">
      <alignment wrapText="1"/>
    </xf>
    <xf numFmtId="0" fontId="27" fillId="8" borderId="0" xfId="0" applyFont="1" applyFill="1" applyAlignment="1">
      <alignment/>
    </xf>
    <xf numFmtId="0" fontId="8" fillId="5" borderId="4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8" xfId="0" applyFill="1" applyBorder="1" applyAlignment="1">
      <alignment/>
    </xf>
    <xf numFmtId="0" fontId="8" fillId="5" borderId="37" xfId="0" applyFont="1" applyFill="1" applyBorder="1" applyAlignment="1">
      <alignment/>
    </xf>
    <xf numFmtId="0" fontId="0" fillId="5" borderId="37" xfId="0" applyFill="1" applyBorder="1" applyAlignment="1">
      <alignment/>
    </xf>
    <xf numFmtId="0" fontId="0" fillId="5" borderId="5" xfId="0" applyFill="1" applyBorder="1" applyAlignment="1">
      <alignment/>
    </xf>
    <xf numFmtId="0" fontId="8" fillId="5" borderId="38" xfId="0" applyFont="1" applyFill="1" applyBorder="1" applyAlignment="1">
      <alignment/>
    </xf>
    <xf numFmtId="0" fontId="0" fillId="5" borderId="38" xfId="0" applyFill="1" applyBorder="1" applyAlignment="1">
      <alignment/>
    </xf>
    <xf numFmtId="0" fontId="0" fillId="5" borderId="6" xfId="0" applyFill="1" applyBorder="1" applyAlignment="1">
      <alignment/>
    </xf>
    <xf numFmtId="0" fontId="8" fillId="5" borderId="39" xfId="0" applyFont="1" applyFill="1" applyBorder="1" applyAlignment="1">
      <alignment/>
    </xf>
    <xf numFmtId="0" fontId="0" fillId="5" borderId="39" xfId="0" applyFill="1" applyBorder="1" applyAlignment="1">
      <alignment/>
    </xf>
    <xf numFmtId="0" fontId="0" fillId="5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Entradas verticales (g PSLC/m</a:t>
            </a:r>
            <a:r>
              <a:rPr lang="en-US" cap="none" sz="925" b="1" i="0" u="none" baseline="30000"/>
              <a:t>2</a:t>
            </a:r>
            <a:r>
              <a:rPr lang="en-US" cap="none" sz="925" b="1" i="0" u="none" baseline="0"/>
              <a:t>/d)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Cálculos!$AZ$32:$AZ$47</c:f>
                <c:numCache>
                  <c:ptCount val="16"/>
                  <c:pt idx="0">
                    <c:v>2.5988100674868155</c:v>
                  </c:pt>
                  <c:pt idx="1">
                    <c:v>1.8632645442578384</c:v>
                  </c:pt>
                  <c:pt idx="2">
                    <c:v>4.227232034816741</c:v>
                  </c:pt>
                  <c:pt idx="3">
                    <c:v>1.9331511919850617</c:v>
                  </c:pt>
                  <c:pt idx="4">
                    <c:v>1.68937365127116</c:v>
                  </c:pt>
                  <c:pt idx="5">
                    <c:v>0.4430960751622217</c:v>
                  </c:pt>
                  <c:pt idx="6">
                    <c:v>0.34100663437724693</c:v>
                  </c:pt>
                  <c:pt idx="7">
                    <c:v>0.06766343817585624</c:v>
                  </c:pt>
                  <c:pt idx="8">
                    <c:v>0.015483037054146623</c:v>
                  </c:pt>
                  <c:pt idx="9">
                    <c:v>0.010623797400794551</c:v>
                  </c:pt>
                  <c:pt idx="10">
                    <c:v>0</c:v>
                  </c:pt>
                  <c:pt idx="11">
                    <c:v>0.12360701745050025</c:v>
                  </c:pt>
                  <c:pt idx="12">
                    <c:v>1.0378284612126314</c:v>
                  </c:pt>
                  <c:pt idx="13">
                    <c:v>1.4715849387573054</c:v>
                  </c:pt>
                  <c:pt idx="14">
                    <c:v>1.3481633749692101</c:v>
                  </c:pt>
                  <c:pt idx="15">
                    <c:v>3.034549310434078</c:v>
                  </c:pt>
                </c:numCache>
              </c:numRef>
            </c:plus>
            <c:minus>
              <c:numRef>
                <c:f>Cálculos!$AZ$32:$AZ$47</c:f>
                <c:numCache>
                  <c:ptCount val="16"/>
                  <c:pt idx="0">
                    <c:v>2.5988100674868155</c:v>
                  </c:pt>
                  <c:pt idx="1">
                    <c:v>1.8632645442578384</c:v>
                  </c:pt>
                  <c:pt idx="2">
                    <c:v>4.227232034816741</c:v>
                  </c:pt>
                  <c:pt idx="3">
                    <c:v>1.9331511919850617</c:v>
                  </c:pt>
                  <c:pt idx="4">
                    <c:v>1.68937365127116</c:v>
                  </c:pt>
                  <c:pt idx="5">
                    <c:v>0.4430960751622217</c:v>
                  </c:pt>
                  <c:pt idx="6">
                    <c:v>0.34100663437724693</c:v>
                  </c:pt>
                  <c:pt idx="7">
                    <c:v>0.06766343817585624</c:v>
                  </c:pt>
                  <c:pt idx="8">
                    <c:v>0.015483037054146623</c:v>
                  </c:pt>
                  <c:pt idx="9">
                    <c:v>0.010623797400794551</c:v>
                  </c:pt>
                  <c:pt idx="10">
                    <c:v>0</c:v>
                  </c:pt>
                  <c:pt idx="11">
                    <c:v>0.12360701745050025</c:v>
                  </c:pt>
                  <c:pt idx="12">
                    <c:v>1.0378284612126314</c:v>
                  </c:pt>
                  <c:pt idx="13">
                    <c:v>1.4715849387573054</c:v>
                  </c:pt>
                  <c:pt idx="14">
                    <c:v>1.3481633749692101</c:v>
                  </c:pt>
                  <c:pt idx="15">
                    <c:v>3.034549310434078</c:v>
                  </c:pt>
                </c:numCache>
              </c:numRef>
            </c:minus>
            <c:noEndCap val="1"/>
          </c:errBars>
          <c:xVal>
            <c:strRef>
              <c:f>Cálculos!$AL$32:$AL$47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xVal>
          <c:yVal>
            <c:numRef>
              <c:f>Cálculos!$AX$32:$AX$47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42321343"/>
        <c:axId val="45347768"/>
      </c:scatterChart>
      <c:valAx>
        <c:axId val="42321343"/>
        <c:scaling>
          <c:orientation val="minMax"/>
          <c:min val="327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5347768"/>
        <c:crosses val="autoZero"/>
        <c:crossBetween val="midCat"/>
        <c:dispUnits/>
      </c:valAx>
      <c:valAx>
        <c:axId val="45347768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232134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Entradas laterales (g PSLC/m</a:t>
            </a:r>
            <a:r>
              <a:rPr lang="en-US" cap="none" sz="925" b="1" i="0" u="none" baseline="30000"/>
              <a:t>2</a:t>
            </a:r>
            <a:r>
              <a:rPr lang="en-US" cap="none" sz="925" b="1" i="0" u="none" baseline="0"/>
              <a:t>/d)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Cálculos!$BD$58:$BD$73</c:f>
                <c:numCache>
                  <c:ptCount val="16"/>
                  <c:pt idx="0">
                    <c:v>0.18441888639116402</c:v>
                  </c:pt>
                  <c:pt idx="1">
                    <c:v>0.1453869027733756</c:v>
                  </c:pt>
                  <c:pt idx="2">
                    <c:v>0.3268938152605656</c:v>
                  </c:pt>
                  <c:pt idx="3">
                    <c:v>0.18847328926445528</c:v>
                  </c:pt>
                  <c:pt idx="4">
                    <c:v>0.18731267451161523</c:v>
                  </c:pt>
                  <c:pt idx="5">
                    <c:v>0.08929091137532387</c:v>
                  </c:pt>
                  <c:pt idx="6">
                    <c:v>0.07661741749837937</c:v>
                  </c:pt>
                  <c:pt idx="7">
                    <c:v>0.0413049378930134</c:v>
                  </c:pt>
                  <c:pt idx="8">
                    <c:v>0.03638213153487835</c:v>
                  </c:pt>
                  <c:pt idx="9">
                    <c:v>0.004143943861204775</c:v>
                  </c:pt>
                  <c:pt idx="10">
                    <c:v>0</c:v>
                  </c:pt>
                  <c:pt idx="11">
                    <c:v>0.004167893802650128</c:v>
                  </c:pt>
                  <c:pt idx="12">
                    <c:v>0.07024519132890045</c:v>
                  </c:pt>
                  <c:pt idx="13">
                    <c:v>0.07651921754575669</c:v>
                  </c:pt>
                  <c:pt idx="14">
                    <c:v>0.05257786676260291</c:v>
                  </c:pt>
                  <c:pt idx="15">
                    <c:v>0.17334845348089745</c:v>
                  </c:pt>
                </c:numCache>
              </c:numRef>
            </c:plus>
            <c:minus>
              <c:numRef>
                <c:f>Cálculos!$BD$58:$BD$73</c:f>
                <c:numCache>
                  <c:ptCount val="16"/>
                  <c:pt idx="0">
                    <c:v>0.18441888639116402</c:v>
                  </c:pt>
                  <c:pt idx="1">
                    <c:v>0.1453869027733756</c:v>
                  </c:pt>
                  <c:pt idx="2">
                    <c:v>0.3268938152605656</c:v>
                  </c:pt>
                  <c:pt idx="3">
                    <c:v>0.18847328926445528</c:v>
                  </c:pt>
                  <c:pt idx="4">
                    <c:v>0.18731267451161523</c:v>
                  </c:pt>
                  <c:pt idx="5">
                    <c:v>0.08929091137532387</c:v>
                  </c:pt>
                  <c:pt idx="6">
                    <c:v>0.07661741749837937</c:v>
                  </c:pt>
                  <c:pt idx="7">
                    <c:v>0.0413049378930134</c:v>
                  </c:pt>
                  <c:pt idx="8">
                    <c:v>0.03638213153487835</c:v>
                  </c:pt>
                  <c:pt idx="9">
                    <c:v>0.004143943861204775</c:v>
                  </c:pt>
                  <c:pt idx="10">
                    <c:v>0</c:v>
                  </c:pt>
                  <c:pt idx="11">
                    <c:v>0.004167893802650128</c:v>
                  </c:pt>
                  <c:pt idx="12">
                    <c:v>0.07024519132890045</c:v>
                  </c:pt>
                  <c:pt idx="13">
                    <c:v>0.07651921754575669</c:v>
                  </c:pt>
                  <c:pt idx="14">
                    <c:v>0.05257786676260291</c:v>
                  </c:pt>
                  <c:pt idx="15">
                    <c:v>0.17334845348089745</c:v>
                  </c:pt>
                </c:numCache>
              </c:numRef>
            </c:minus>
            <c:noEndCap val="1"/>
          </c:errBars>
          <c:xVal>
            <c:strRef>
              <c:f>Cálculos!$AL$58:$AL$73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xVal>
          <c:yVal>
            <c:numRef>
              <c:f>Cálculos!$BB$58:$BB$73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5476729"/>
        <c:axId val="49290562"/>
      </c:scatterChart>
      <c:valAx>
        <c:axId val="5476729"/>
        <c:scaling>
          <c:orientation val="minMax"/>
          <c:min val="327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9290562"/>
        <c:crosses val="autoZero"/>
        <c:crossBetween val="midCat"/>
        <c:dispUnits/>
      </c:valAx>
      <c:valAx>
        <c:axId val="49290562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47672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MOPG Bentónica (g PSLC/m</a:t>
            </a:r>
            <a:r>
              <a:rPr lang="en-US" cap="none" sz="925" b="1" i="0" u="none" baseline="30000"/>
              <a:t>2</a:t>
            </a:r>
            <a:r>
              <a:rPr lang="en-US" cap="none" sz="925" b="1" i="0" u="none" baseline="0"/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Cálculos!$AT$84:$AT$99</c:f>
                <c:numCache>
                  <c:ptCount val="16"/>
                  <c:pt idx="0">
                    <c:v>44.07207788819036</c:v>
                  </c:pt>
                  <c:pt idx="1">
                    <c:v>44.69714452171483</c:v>
                  </c:pt>
                  <c:pt idx="2">
                    <c:v>38.95750058527691</c:v>
                  </c:pt>
                  <c:pt idx="3">
                    <c:v>86.24003166585919</c:v>
                  </c:pt>
                  <c:pt idx="4">
                    <c:v>60.80996984129137</c:v>
                  </c:pt>
                  <c:pt idx="5">
                    <c:v>132.85084660793265</c:v>
                  </c:pt>
                  <c:pt idx="6">
                    <c:v>0</c:v>
                  </c:pt>
                  <c:pt idx="7">
                    <c:v>0</c:v>
                  </c:pt>
                  <c:pt idx="8">
                    <c:v>3.8112536416496416</c:v>
                  </c:pt>
                  <c:pt idx="9">
                    <c:v>0</c:v>
                  </c:pt>
                  <c:pt idx="10">
                    <c:v>0</c:v>
                  </c:pt>
                  <c:pt idx="11">
                    <c:v>13.4420787634012</c:v>
                  </c:pt>
                  <c:pt idx="12">
                    <c:v>14.08899053591093</c:v>
                  </c:pt>
                  <c:pt idx="13">
                    <c:v>9.129092689491838</c:v>
                  </c:pt>
                  <c:pt idx="14">
                    <c:v>67.49349836086179</c:v>
                  </c:pt>
                  <c:pt idx="15">
                    <c:v>23.50289501474391</c:v>
                  </c:pt>
                </c:numCache>
              </c:numRef>
            </c:plus>
            <c:minus>
              <c:numRef>
                <c:f>Cálculos!$AT$84:$AT$99</c:f>
                <c:numCache>
                  <c:ptCount val="16"/>
                  <c:pt idx="0">
                    <c:v>44.07207788819036</c:v>
                  </c:pt>
                  <c:pt idx="1">
                    <c:v>44.69714452171483</c:v>
                  </c:pt>
                  <c:pt idx="2">
                    <c:v>38.95750058527691</c:v>
                  </c:pt>
                  <c:pt idx="3">
                    <c:v>86.24003166585919</c:v>
                  </c:pt>
                  <c:pt idx="4">
                    <c:v>60.80996984129137</c:v>
                  </c:pt>
                  <c:pt idx="5">
                    <c:v>132.85084660793265</c:v>
                  </c:pt>
                  <c:pt idx="6">
                    <c:v>0</c:v>
                  </c:pt>
                  <c:pt idx="7">
                    <c:v>0</c:v>
                  </c:pt>
                  <c:pt idx="8">
                    <c:v>3.8112536416496416</c:v>
                  </c:pt>
                  <c:pt idx="9">
                    <c:v>0</c:v>
                  </c:pt>
                  <c:pt idx="10">
                    <c:v>0</c:v>
                  </c:pt>
                  <c:pt idx="11">
                    <c:v>13.4420787634012</c:v>
                  </c:pt>
                  <c:pt idx="12">
                    <c:v>14.08899053591093</c:v>
                  </c:pt>
                  <c:pt idx="13">
                    <c:v>9.129092689491838</c:v>
                  </c:pt>
                  <c:pt idx="14">
                    <c:v>67.49349836086179</c:v>
                  </c:pt>
                  <c:pt idx="15">
                    <c:v>23.50289501474391</c:v>
                  </c:pt>
                </c:numCache>
              </c:numRef>
            </c:minus>
            <c:noEndCap val="1"/>
          </c:errBars>
          <c:xVal>
            <c:strRef>
              <c:f>Cálculos!$AL$58:$AL$73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xVal>
          <c:yVal>
            <c:numRef>
              <c:f>Cálculos!$AR$84:$AR$99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40961875"/>
        <c:axId val="33112556"/>
      </c:scatterChart>
      <c:valAx>
        <c:axId val="40961875"/>
        <c:scaling>
          <c:orientation val="minMax"/>
          <c:min val="327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\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3112556"/>
        <c:crosses val="autoZero"/>
        <c:crossBetween val="midCat"/>
        <c:dispUnits/>
      </c:valAx>
      <c:valAx>
        <c:axId val="33112556"/>
        <c:scaling>
          <c:orientation val="minMax"/>
          <c:max val="2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0961875"/>
        <c:crosses val="autoZero"/>
        <c:crossBetween val="midCat"/>
        <c:dispUnits/>
        <c:majorUnit val="20"/>
        <c:min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25</xdr:row>
      <xdr:rowOff>0</xdr:rowOff>
    </xdr:from>
    <xdr:to>
      <xdr:col>43</xdr:col>
      <xdr:colOff>552450</xdr:colOff>
      <xdr:row>26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6764000" y="4981575"/>
          <a:ext cx="1981200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Trampas verticales</a:t>
          </a:r>
        </a:p>
      </xdr:txBody>
    </xdr:sp>
    <xdr:clientData/>
  </xdr:twoCellAnchor>
  <xdr:twoCellAnchor>
    <xdr:from>
      <xdr:col>39</xdr:col>
      <xdr:colOff>0</xdr:colOff>
      <xdr:row>49</xdr:row>
      <xdr:rowOff>0</xdr:rowOff>
    </xdr:from>
    <xdr:to>
      <xdr:col>43</xdr:col>
      <xdr:colOff>304800</xdr:colOff>
      <xdr:row>50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6764000" y="8924925"/>
          <a:ext cx="1733550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Trampas laterales</a:t>
          </a:r>
        </a:p>
      </xdr:txBody>
    </xdr:sp>
    <xdr:clientData/>
  </xdr:twoCellAnchor>
  <xdr:twoCellAnchor>
    <xdr:from>
      <xdr:col>39</xdr:col>
      <xdr:colOff>0</xdr:colOff>
      <xdr:row>75</xdr:row>
      <xdr:rowOff>0</xdr:rowOff>
    </xdr:from>
    <xdr:to>
      <xdr:col>43</xdr:col>
      <xdr:colOff>133350</xdr:colOff>
      <xdr:row>76</xdr:row>
      <xdr:rowOff>76200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6764000" y="13382625"/>
          <a:ext cx="1562100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MOPG Bentónica
</a:t>
          </a:r>
        </a:p>
      </xdr:txBody>
    </xdr:sp>
    <xdr:clientData/>
  </xdr:twoCellAnchor>
  <xdr:twoCellAnchor>
    <xdr:from>
      <xdr:col>42</xdr:col>
      <xdr:colOff>28575</xdr:colOff>
      <xdr:row>17</xdr:row>
      <xdr:rowOff>57150</xdr:rowOff>
    </xdr:from>
    <xdr:to>
      <xdr:col>48</xdr:col>
      <xdr:colOff>19050</xdr:colOff>
      <xdr:row>19</xdr:row>
      <xdr:rowOff>152400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8164175" y="3629025"/>
          <a:ext cx="2895600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/>
            <a:t>Tablas resumen</a:t>
          </a:r>
        </a:p>
      </xdr:txBody>
    </xdr:sp>
    <xdr:clientData/>
  </xdr:twoCellAnchor>
  <xdr:twoCellAnchor>
    <xdr:from>
      <xdr:col>60</xdr:col>
      <xdr:colOff>0</xdr:colOff>
      <xdr:row>17</xdr:row>
      <xdr:rowOff>0</xdr:rowOff>
    </xdr:from>
    <xdr:to>
      <xdr:col>61</xdr:col>
      <xdr:colOff>333375</xdr:colOff>
      <xdr:row>19</xdr:row>
      <xdr:rowOff>95250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8870275" y="3571875"/>
          <a:ext cx="1304925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/>
            <a:t>Figuras</a:t>
          </a:r>
        </a:p>
      </xdr:txBody>
    </xdr:sp>
    <xdr:clientData/>
  </xdr:twoCellAnchor>
  <xdr:oneCellAnchor>
    <xdr:from>
      <xdr:col>57</xdr:col>
      <xdr:colOff>914400</xdr:colOff>
      <xdr:row>22</xdr:row>
      <xdr:rowOff>190500</xdr:rowOff>
    </xdr:from>
    <xdr:ext cx="4562475" cy="3133725"/>
    <xdr:graphicFrame>
      <xdr:nvGraphicFramePr>
        <xdr:cNvPr id="6" name="Chart 11"/>
        <xdr:cNvGraphicFramePr/>
      </xdr:nvGraphicFramePr>
      <xdr:xfrm>
        <a:off x="27098625" y="4572000"/>
        <a:ext cx="4562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57</xdr:col>
      <xdr:colOff>914400</xdr:colOff>
      <xdr:row>47</xdr:row>
      <xdr:rowOff>0</xdr:rowOff>
    </xdr:from>
    <xdr:ext cx="4562475" cy="3114675"/>
    <xdr:graphicFrame>
      <xdr:nvGraphicFramePr>
        <xdr:cNvPr id="7" name="Chart 12"/>
        <xdr:cNvGraphicFramePr/>
      </xdr:nvGraphicFramePr>
      <xdr:xfrm>
        <a:off x="27098625" y="8553450"/>
        <a:ext cx="45624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57</xdr:col>
      <xdr:colOff>904875</xdr:colOff>
      <xdr:row>72</xdr:row>
      <xdr:rowOff>0</xdr:rowOff>
    </xdr:from>
    <xdr:ext cx="4562475" cy="3124200"/>
    <xdr:graphicFrame>
      <xdr:nvGraphicFramePr>
        <xdr:cNvPr id="8" name="Chart 13"/>
        <xdr:cNvGraphicFramePr/>
      </xdr:nvGraphicFramePr>
      <xdr:xfrm>
        <a:off x="27089100" y="12830175"/>
        <a:ext cx="45624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70</xdr:col>
      <xdr:colOff>9525</xdr:colOff>
      <xdr:row>17</xdr:row>
      <xdr:rowOff>0</xdr:rowOff>
    </xdr:from>
    <xdr:ext cx="1676400" cy="419100"/>
    <xdr:sp>
      <xdr:nvSpPr>
        <xdr:cNvPr id="9" name="TextBox 14"/>
        <xdr:cNvSpPr txBox="1">
          <a:spLocks noChangeArrowheads="1"/>
        </xdr:cNvSpPr>
      </xdr:nvSpPr>
      <xdr:spPr>
        <a:xfrm>
          <a:off x="36137850" y="3571875"/>
          <a:ext cx="1676400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/>
            <a:t>Balance
</a:t>
          </a:r>
        </a:p>
      </xdr:txBody>
    </xdr:sp>
    <xdr:clientData/>
  </xdr:oneCellAnchor>
  <xdr:oneCellAnchor>
    <xdr:from>
      <xdr:col>68</xdr:col>
      <xdr:colOff>1028700</xdr:colOff>
      <xdr:row>32</xdr:row>
      <xdr:rowOff>38100</xdr:rowOff>
    </xdr:from>
    <xdr:ext cx="2447925" cy="276225"/>
    <xdr:sp>
      <xdr:nvSpPr>
        <xdr:cNvPr id="10" name="TextBox 15"/>
        <xdr:cNvSpPr txBox="1">
          <a:spLocks noChangeArrowheads="1"/>
        </xdr:cNvSpPr>
      </xdr:nvSpPr>
      <xdr:spPr>
        <a:xfrm>
          <a:off x="35690175" y="6076950"/>
          <a:ext cx="2447925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AJUSTE TEMPORAL</a:t>
          </a:r>
        </a:p>
      </xdr:txBody>
    </xdr:sp>
    <xdr:clientData/>
  </xdr:oneCellAnchor>
  <xdr:oneCellAnchor>
    <xdr:from>
      <xdr:col>68</xdr:col>
      <xdr:colOff>1085850</xdr:colOff>
      <xdr:row>46</xdr:row>
      <xdr:rowOff>57150</xdr:rowOff>
    </xdr:from>
    <xdr:ext cx="3114675" cy="228600"/>
    <xdr:sp>
      <xdr:nvSpPr>
        <xdr:cNvPr id="11" name="TextBox 16"/>
        <xdr:cNvSpPr txBox="1">
          <a:spLocks noChangeArrowheads="1"/>
        </xdr:cNvSpPr>
      </xdr:nvSpPr>
      <xdr:spPr>
        <a:xfrm>
          <a:off x="35747325" y="8439150"/>
          <a:ext cx="31146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BALANCE I (por unidad de área)</a:t>
          </a:r>
        </a:p>
      </xdr:txBody>
    </xdr:sp>
    <xdr:clientData/>
  </xdr:oneCellAnchor>
  <xdr:twoCellAnchor>
    <xdr:from>
      <xdr:col>68</xdr:col>
      <xdr:colOff>1152525</xdr:colOff>
      <xdr:row>67</xdr:row>
      <xdr:rowOff>152400</xdr:rowOff>
    </xdr:from>
    <xdr:to>
      <xdr:col>70</xdr:col>
      <xdr:colOff>1800225</xdr:colOff>
      <xdr:row>69</xdr:row>
      <xdr:rowOff>95250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35814000" y="12172950"/>
          <a:ext cx="211455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BALANCE II (total)</a:t>
          </a:r>
        </a:p>
      </xdr:txBody>
    </xdr:sp>
    <xdr:clientData/>
  </xdr:twoCellAnchor>
  <xdr:twoCellAnchor>
    <xdr:from>
      <xdr:col>76</xdr:col>
      <xdr:colOff>0</xdr:colOff>
      <xdr:row>17</xdr:row>
      <xdr:rowOff>0</xdr:rowOff>
    </xdr:from>
    <xdr:to>
      <xdr:col>76</xdr:col>
      <xdr:colOff>0</xdr:colOff>
      <xdr:row>19</xdr:row>
      <xdr:rowOff>95250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40776525" y="3571875"/>
          <a:ext cx="0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/>
            <a:t>Instructions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bbva.es/TLFU/microsites/ecologia_fluvial/macros/macro10_3.zip" TargetMode="External" /><Relationship Id="rId2" Type="http://schemas.openxmlformats.org/officeDocument/2006/relationships/hyperlink" Target="http://www.fbbva.es/TLFU/microsites/ecologia_fluvial/pdf/cap_10.pdf" TargetMode="External" /><Relationship Id="rId3" Type="http://schemas.openxmlformats.org/officeDocument/2006/relationships/hyperlink" Target="http://www.fbbva.es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11"/>
  <sheetViews>
    <sheetView tabSelected="1" workbookViewId="0" topLeftCell="A1">
      <selection activeCell="A1" sqref="A1"/>
    </sheetView>
  </sheetViews>
  <sheetFormatPr defaultColWidth="11.421875" defaultRowHeight="12"/>
  <cols>
    <col min="1" max="1" width="6.140625" style="2" customWidth="1"/>
    <col min="2" max="2" width="16.140625" style="2" customWidth="1"/>
    <col min="3" max="3" width="0.5625" style="2" customWidth="1"/>
    <col min="4" max="4" width="20.00390625" style="2" customWidth="1"/>
    <col min="5" max="5" width="0.85546875" style="2" customWidth="1"/>
    <col min="6" max="6" width="16.00390625" style="2" customWidth="1"/>
    <col min="7" max="7" width="0.85546875" style="2" customWidth="1"/>
    <col min="8" max="8" width="15.8515625" style="2" customWidth="1"/>
    <col min="9" max="9" width="0.85546875" style="2" customWidth="1"/>
    <col min="10" max="10" width="10.00390625" style="2" bestFit="1" customWidth="1"/>
    <col min="11" max="11" width="0.85546875" style="2" customWidth="1"/>
    <col min="12" max="12" width="10.00390625" style="2" bestFit="1" customWidth="1"/>
    <col min="13" max="13" width="0.85546875" style="2" customWidth="1"/>
    <col min="14" max="14" width="10.00390625" style="2" bestFit="1" customWidth="1"/>
    <col min="15" max="15" width="0.85546875" style="2" customWidth="1"/>
    <col min="16" max="16" width="9.140625" style="2" bestFit="1" customWidth="1"/>
    <col min="17" max="17" width="0.85546875" style="2" customWidth="1"/>
    <col min="18" max="18" width="9.140625" style="2" bestFit="1" customWidth="1"/>
    <col min="19" max="19" width="0.85546875" style="2" customWidth="1"/>
    <col min="20" max="20" width="9.140625" style="2" bestFit="1" customWidth="1"/>
    <col min="21" max="21" width="0.85546875" style="2" customWidth="1"/>
    <col min="22" max="22" width="9.140625" style="2" bestFit="1" customWidth="1"/>
    <col min="23" max="23" width="0.85546875" style="2" customWidth="1"/>
    <col min="24" max="24" width="9.140625" style="2" bestFit="1" customWidth="1"/>
    <col min="25" max="25" width="0.85546875" style="2" customWidth="1"/>
    <col min="26" max="26" width="9.140625" style="2" bestFit="1" customWidth="1"/>
    <col min="27" max="27" width="0.85546875" style="2" customWidth="1"/>
    <col min="28" max="28" width="9.140625" style="2" bestFit="1" customWidth="1"/>
    <col min="29" max="29" width="0.85546875" style="2" customWidth="1"/>
    <col min="30" max="30" width="9.140625" style="2" bestFit="1" customWidth="1"/>
    <col min="31" max="31" width="0.85546875" style="2" customWidth="1"/>
    <col min="32" max="32" width="9.140625" style="2" bestFit="1" customWidth="1"/>
    <col min="33" max="33" width="0.85546875" style="2" customWidth="1"/>
    <col min="34" max="34" width="9.140625" style="2" bestFit="1" customWidth="1"/>
    <col min="35" max="35" width="8.00390625" style="2" customWidth="1"/>
    <col min="36" max="36" width="15.140625" style="2" customWidth="1"/>
    <col min="37" max="37" width="0.85546875" style="2" customWidth="1"/>
    <col min="38" max="38" width="17.57421875" style="2" customWidth="1"/>
    <col min="39" max="39" width="0.85546875" style="2" customWidth="1"/>
    <col min="40" max="40" width="9.8515625" style="2" customWidth="1"/>
    <col min="41" max="41" width="0.85546875" style="2" customWidth="1"/>
    <col min="42" max="42" width="9.8515625" style="2" customWidth="1"/>
    <col min="43" max="43" width="0.85546875" style="2" customWidth="1"/>
    <col min="44" max="44" width="13.8515625" style="2" bestFit="1" customWidth="1"/>
    <col min="45" max="45" width="0.85546875" style="2" customWidth="1"/>
    <col min="46" max="46" width="13.140625" style="2" bestFit="1" customWidth="1"/>
    <col min="47" max="47" width="0.85546875" style="2" customWidth="1"/>
    <col min="48" max="48" width="14.00390625" style="2" bestFit="1" customWidth="1"/>
    <col min="49" max="49" width="0.85546875" style="2" customWidth="1"/>
    <col min="50" max="50" width="15.421875" style="2" customWidth="1"/>
    <col min="51" max="51" width="0.85546875" style="2" customWidth="1"/>
    <col min="52" max="52" width="16.421875" style="2" customWidth="1"/>
    <col min="53" max="53" width="0.85546875" style="2" customWidth="1"/>
    <col min="54" max="54" width="14.140625" style="2" customWidth="1"/>
    <col min="55" max="55" width="0.85546875" style="2" customWidth="1"/>
    <col min="56" max="56" width="14.140625" style="2" customWidth="1"/>
    <col min="57" max="57" width="13.57421875" style="2" customWidth="1"/>
    <col min="58" max="58" width="13.8515625" style="2" customWidth="1"/>
    <col min="59" max="59" width="11.8515625" style="2" customWidth="1"/>
    <col min="60" max="62" width="14.57421875" style="2" bestFit="1" customWidth="1"/>
    <col min="63" max="63" width="12.8515625" style="2" customWidth="1"/>
    <col min="64" max="67" width="11.00390625" style="2" customWidth="1"/>
    <col min="68" max="68" width="0.85546875" style="2" customWidth="1"/>
    <col min="69" max="69" width="21.140625" style="2" bestFit="1" customWidth="1"/>
    <col min="70" max="70" width="0.85546875" style="2" customWidth="1"/>
    <col min="71" max="71" width="28.140625" style="2" customWidth="1"/>
    <col min="72" max="72" width="0.85546875" style="2" customWidth="1"/>
    <col min="73" max="73" width="12.8515625" style="2" bestFit="1" customWidth="1"/>
    <col min="74" max="74" width="0.85546875" style="2" customWidth="1"/>
    <col min="75" max="75" width="14.140625" style="2" bestFit="1" customWidth="1"/>
    <col min="76" max="76" width="12.8515625" style="2" bestFit="1" customWidth="1"/>
    <col min="77" max="16384" width="11.00390625" style="2" customWidth="1"/>
  </cols>
  <sheetData>
    <row r="1" spans="1:75" s="20" customFormat="1" ht="17.25" customHeight="1">
      <c r="A1" s="19"/>
      <c r="B1" s="120" t="s">
        <v>72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</row>
    <row r="2" s="21" customFormat="1" ht="12"/>
    <row r="3" spans="1:75" s="23" customFormat="1" ht="28.5" customHeight="1">
      <c r="A3" s="22"/>
      <c r="B3" s="122" t="s">
        <v>71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</row>
    <row r="4" s="21" customFormat="1" ht="12"/>
    <row r="5" spans="1:75" s="23" customFormat="1" ht="25.5" customHeight="1" thickBot="1">
      <c r="A5" s="24"/>
      <c r="B5" s="124" t="s">
        <v>60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7"/>
    </row>
    <row r="6" spans="1:108" s="26" customFormat="1" ht="6" customHeight="1" thickTop="1">
      <c r="A6" s="7"/>
      <c r="B6" s="7"/>
      <c r="C6" s="7"/>
      <c r="D6" s="7"/>
      <c r="E6" s="7"/>
      <c r="F6" s="7"/>
      <c r="G6" s="7"/>
      <c r="H6" s="25"/>
      <c r="I6" s="25"/>
      <c r="J6" s="25"/>
      <c r="K6" s="25"/>
      <c r="L6" s="25"/>
      <c r="M6" s="25"/>
      <c r="N6" s="25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</row>
    <row r="7" spans="2:75" ht="28.5" customHeight="1">
      <c r="B7" s="128" t="s">
        <v>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</row>
    <row r="8" spans="2:75" ht="12.75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</row>
    <row r="9" spans="2:75" ht="12.75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</row>
    <row r="12" spans="4:23" ht="15.75">
      <c r="D12" s="31" t="s">
        <v>24</v>
      </c>
      <c r="E12" s="3"/>
      <c r="F12" s="28" t="s">
        <v>25</v>
      </c>
      <c r="G12" s="4"/>
      <c r="J12" s="134" t="s">
        <v>29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V12" s="36">
        <v>158.6</v>
      </c>
      <c r="W12" s="5"/>
    </row>
    <row r="13" spans="4:23" ht="18.75">
      <c r="D13" s="32" t="s">
        <v>58</v>
      </c>
      <c r="E13" s="3"/>
      <c r="F13" s="29">
        <v>32772</v>
      </c>
      <c r="G13" s="6"/>
      <c r="J13" s="137" t="s">
        <v>48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  <c r="V13" s="37">
        <v>261.752</v>
      </c>
      <c r="W13" s="8"/>
    </row>
    <row r="14" spans="4:23" ht="19.5" thickBot="1">
      <c r="D14" s="32" t="s">
        <v>59</v>
      </c>
      <c r="E14" s="3"/>
      <c r="F14" s="29">
        <v>33156</v>
      </c>
      <c r="G14" s="6"/>
      <c r="J14" s="140" t="s">
        <v>70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2"/>
      <c r="U14" s="34"/>
      <c r="V14" s="38">
        <v>8.41</v>
      </c>
      <c r="W14" s="8"/>
    </row>
    <row r="15" spans="4:7" ht="17.25" thickBot="1" thickTop="1">
      <c r="D15" s="33" t="s">
        <v>26</v>
      </c>
      <c r="E15" s="27"/>
      <c r="F15" s="30" t="s">
        <v>27</v>
      </c>
      <c r="G15" s="4"/>
    </row>
    <row r="16" spans="4:53" ht="17.25" thickBot="1" thickTop="1">
      <c r="D16" s="3"/>
      <c r="E16" s="3"/>
      <c r="F16" s="4"/>
      <c r="G16" s="4"/>
      <c r="BA16" s="34"/>
    </row>
    <row r="17" spans="2:75" ht="13.5" thickTop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2"/>
      <c r="AJ17" s="39"/>
      <c r="AK17" s="40"/>
      <c r="AL17" s="40"/>
      <c r="AM17" s="40"/>
      <c r="AN17" s="40"/>
      <c r="AO17" s="40"/>
      <c r="AP17" s="40"/>
      <c r="AQ17" s="40"/>
      <c r="AR17" s="41"/>
      <c r="AS17" s="41"/>
      <c r="AT17" s="40"/>
      <c r="AU17" s="40"/>
      <c r="AV17" s="41"/>
      <c r="AW17" s="41"/>
      <c r="AX17" s="40"/>
      <c r="AY17" s="40"/>
      <c r="AZ17" s="40"/>
      <c r="BB17" s="40"/>
      <c r="BC17" s="40"/>
      <c r="BD17" s="42"/>
      <c r="BF17" s="39"/>
      <c r="BG17" s="40"/>
      <c r="BH17" s="40"/>
      <c r="BI17" s="40"/>
      <c r="BJ17" s="40"/>
      <c r="BK17" s="40"/>
      <c r="BL17" s="40"/>
      <c r="BM17" s="42"/>
      <c r="BO17" s="39"/>
      <c r="BP17" s="40"/>
      <c r="BQ17" s="40"/>
      <c r="BR17" s="40"/>
      <c r="BS17" s="40"/>
      <c r="BT17" s="40"/>
      <c r="BU17" s="40"/>
      <c r="BV17" s="40"/>
      <c r="BW17" s="42"/>
    </row>
    <row r="18" spans="2:75" ht="12.75">
      <c r="B18" s="43"/>
      <c r="AH18" s="44"/>
      <c r="AJ18" s="43"/>
      <c r="AR18" s="10"/>
      <c r="AS18" s="10"/>
      <c r="AV18" s="11"/>
      <c r="AW18" s="11"/>
      <c r="BD18" s="44"/>
      <c r="BF18" s="43"/>
      <c r="BM18" s="44"/>
      <c r="BO18" s="43"/>
      <c r="BW18" s="44"/>
    </row>
    <row r="19" spans="2:75" ht="12.75">
      <c r="B19" s="43"/>
      <c r="AH19" s="44"/>
      <c r="AJ19" s="43"/>
      <c r="BD19" s="44"/>
      <c r="BF19" s="43"/>
      <c r="BM19" s="44"/>
      <c r="BO19" s="43"/>
      <c r="BW19" s="44"/>
    </row>
    <row r="20" spans="2:75" s="9" customFormat="1" ht="12.75">
      <c r="B20" s="45"/>
      <c r="AH20" s="46"/>
      <c r="AJ20" s="45"/>
      <c r="BD20" s="46"/>
      <c r="BF20" s="45"/>
      <c r="BM20" s="46"/>
      <c r="BO20" s="45"/>
      <c r="BW20" s="46"/>
    </row>
    <row r="21" spans="2:75" s="9" customFormat="1" ht="12.75">
      <c r="B21" s="45"/>
      <c r="AH21" s="46"/>
      <c r="AJ21" s="45"/>
      <c r="BD21" s="46"/>
      <c r="BF21" s="45"/>
      <c r="BM21" s="46"/>
      <c r="BO21" s="45"/>
      <c r="BW21" s="46"/>
    </row>
    <row r="22" spans="2:75" s="9" customFormat="1" ht="12.75">
      <c r="B22" s="45"/>
      <c r="AH22" s="46"/>
      <c r="AJ22" s="45"/>
      <c r="BD22" s="46"/>
      <c r="BF22" s="45"/>
      <c r="BM22" s="46"/>
      <c r="BO22" s="45"/>
      <c r="BW22" s="46"/>
    </row>
    <row r="23" spans="2:75" ht="15.75">
      <c r="B23" s="43"/>
      <c r="F23" s="51" t="s">
        <v>30</v>
      </c>
      <c r="G23" s="52"/>
      <c r="H23" s="53"/>
      <c r="AH23" s="44"/>
      <c r="AJ23" s="43"/>
      <c r="BD23" s="44"/>
      <c r="BF23" s="43"/>
      <c r="BM23" s="44"/>
      <c r="BO23" s="43"/>
      <c r="BW23" s="44"/>
    </row>
    <row r="24" spans="2:75" ht="12.75">
      <c r="B24" s="43"/>
      <c r="AH24" s="44"/>
      <c r="AJ24" s="43"/>
      <c r="BD24" s="44"/>
      <c r="BF24" s="43"/>
      <c r="BK24" s="44"/>
      <c r="BM24" s="44"/>
      <c r="BO24" s="43"/>
      <c r="BW24" s="44"/>
    </row>
    <row r="25" spans="2:75" ht="18.75" thickBot="1">
      <c r="B25" s="43"/>
      <c r="F25" s="130" t="s">
        <v>49</v>
      </c>
      <c r="G25" s="132"/>
      <c r="H25" s="132"/>
      <c r="I25" s="132"/>
      <c r="J25" s="133"/>
      <c r="L25" s="35">
        <v>0.2156</v>
      </c>
      <c r="M25" s="18"/>
      <c r="AH25" s="44"/>
      <c r="AJ25" s="43"/>
      <c r="BD25" s="44"/>
      <c r="BF25" s="43"/>
      <c r="BK25" s="44"/>
      <c r="BM25" s="44"/>
      <c r="BO25" s="43"/>
      <c r="BW25" s="44"/>
    </row>
    <row r="26" spans="2:75" ht="13.5" thickTop="1">
      <c r="B26" s="43"/>
      <c r="AH26" s="44"/>
      <c r="AJ26" s="43"/>
      <c r="BD26" s="44"/>
      <c r="BF26" s="43"/>
      <c r="BK26" s="44"/>
      <c r="BM26" s="44"/>
      <c r="BO26" s="43"/>
      <c r="BW26" s="44"/>
    </row>
    <row r="27" spans="2:75" ht="12.75">
      <c r="B27" s="43"/>
      <c r="AH27" s="44"/>
      <c r="AJ27" s="43"/>
      <c r="BD27" s="44"/>
      <c r="BF27" s="43"/>
      <c r="BK27" s="44"/>
      <c r="BM27" s="44"/>
      <c r="BO27" s="43"/>
      <c r="BW27" s="44"/>
    </row>
    <row r="28" spans="2:75" ht="12.75">
      <c r="B28" s="56"/>
      <c r="D28" s="54"/>
      <c r="E28" s="9"/>
      <c r="F28" s="54" t="s">
        <v>14</v>
      </c>
      <c r="G28" s="9"/>
      <c r="H28" s="54" t="s">
        <v>14</v>
      </c>
      <c r="I28" s="9"/>
      <c r="J28" s="54" t="s">
        <v>14</v>
      </c>
      <c r="K28" s="9"/>
      <c r="L28" s="54" t="s">
        <v>14</v>
      </c>
      <c r="M28" s="9"/>
      <c r="N28" s="54" t="s">
        <v>14</v>
      </c>
      <c r="O28" s="9"/>
      <c r="P28" s="54" t="s">
        <v>14</v>
      </c>
      <c r="Q28" s="9"/>
      <c r="R28" s="54" t="s">
        <v>14</v>
      </c>
      <c r="S28" s="9"/>
      <c r="T28" s="54" t="s">
        <v>14</v>
      </c>
      <c r="U28" s="9"/>
      <c r="V28" s="54" t="s">
        <v>14</v>
      </c>
      <c r="W28" s="9"/>
      <c r="X28" s="54" t="s">
        <v>14</v>
      </c>
      <c r="Y28" s="9"/>
      <c r="Z28" s="54" t="s">
        <v>14</v>
      </c>
      <c r="AA28" s="9"/>
      <c r="AB28" s="54" t="s">
        <v>14</v>
      </c>
      <c r="AC28" s="9"/>
      <c r="AD28" s="54" t="s">
        <v>14</v>
      </c>
      <c r="AE28" s="9"/>
      <c r="AF28" s="54" t="s">
        <v>14</v>
      </c>
      <c r="AG28" s="9"/>
      <c r="AH28" s="54" t="s">
        <v>14</v>
      </c>
      <c r="AJ28" s="56"/>
      <c r="AL28" s="54"/>
      <c r="AM28" s="9"/>
      <c r="AN28" s="54" t="s">
        <v>14</v>
      </c>
      <c r="AO28" s="9"/>
      <c r="AP28" s="54" t="s">
        <v>14</v>
      </c>
      <c r="AQ28" s="9"/>
      <c r="AR28" s="54" t="s">
        <v>14</v>
      </c>
      <c r="AS28" s="9"/>
      <c r="AT28" s="54" t="s">
        <v>14</v>
      </c>
      <c r="AU28" s="9"/>
      <c r="AV28" s="54"/>
      <c r="AW28" s="9"/>
      <c r="AX28" s="54" t="s">
        <v>14</v>
      </c>
      <c r="AY28" s="9"/>
      <c r="AZ28" s="54" t="s">
        <v>14</v>
      </c>
      <c r="BA28" s="9"/>
      <c r="BB28" s="9"/>
      <c r="BC28" s="9"/>
      <c r="BD28" s="46"/>
      <c r="BF28" s="43"/>
      <c r="BK28" s="44"/>
      <c r="BM28" s="44"/>
      <c r="BO28" s="43"/>
      <c r="BW28" s="44"/>
    </row>
    <row r="29" spans="2:75" ht="12.75">
      <c r="B29" s="56"/>
      <c r="D29" s="54"/>
      <c r="E29" s="9"/>
      <c r="F29" s="54" t="s">
        <v>1</v>
      </c>
      <c r="G29" s="9"/>
      <c r="H29" s="54" t="s">
        <v>2</v>
      </c>
      <c r="I29" s="9"/>
      <c r="J29" s="54" t="s">
        <v>3</v>
      </c>
      <c r="K29" s="9"/>
      <c r="L29" s="54" t="s">
        <v>4</v>
      </c>
      <c r="M29" s="9"/>
      <c r="N29" s="54" t="s">
        <v>5</v>
      </c>
      <c r="O29" s="9"/>
      <c r="P29" s="54" t="s">
        <v>6</v>
      </c>
      <c r="Q29" s="9"/>
      <c r="R29" s="54" t="s">
        <v>7</v>
      </c>
      <c r="S29" s="9"/>
      <c r="T29" s="54" t="s">
        <v>8</v>
      </c>
      <c r="U29" s="9"/>
      <c r="V29" s="54" t="s">
        <v>9</v>
      </c>
      <c r="W29" s="9"/>
      <c r="X29" s="54" t="s">
        <v>10</v>
      </c>
      <c r="Y29" s="9"/>
      <c r="Z29" s="54" t="s">
        <v>11</v>
      </c>
      <c r="AA29" s="9"/>
      <c r="AB29" s="54" t="s">
        <v>12</v>
      </c>
      <c r="AC29" s="9"/>
      <c r="AD29" s="54" t="s">
        <v>13</v>
      </c>
      <c r="AE29" s="9"/>
      <c r="AF29" s="54" t="s">
        <v>16</v>
      </c>
      <c r="AG29" s="9"/>
      <c r="AH29" s="54" t="s">
        <v>17</v>
      </c>
      <c r="AJ29" s="56"/>
      <c r="AL29" s="54"/>
      <c r="AM29" s="9"/>
      <c r="AN29" s="54" t="s">
        <v>65</v>
      </c>
      <c r="AO29" s="9"/>
      <c r="AP29" s="54" t="s">
        <v>21</v>
      </c>
      <c r="AQ29" s="9"/>
      <c r="AR29" s="54" t="s">
        <v>65</v>
      </c>
      <c r="AS29" s="9"/>
      <c r="AT29" s="54" t="s">
        <v>21</v>
      </c>
      <c r="AU29" s="9"/>
      <c r="AV29" s="71"/>
      <c r="AW29" s="12"/>
      <c r="AX29" s="54" t="s">
        <v>65</v>
      </c>
      <c r="AY29" s="9"/>
      <c r="AZ29" s="54" t="s">
        <v>21</v>
      </c>
      <c r="BA29" s="9"/>
      <c r="BB29" s="9"/>
      <c r="BC29" s="9"/>
      <c r="BD29" s="46"/>
      <c r="BF29" s="43"/>
      <c r="BK29" s="44"/>
      <c r="BM29" s="44"/>
      <c r="BO29" s="43"/>
      <c r="BW29" s="44"/>
    </row>
    <row r="30" spans="2:75" ht="15" thickBot="1">
      <c r="B30" s="57" t="s">
        <v>50</v>
      </c>
      <c r="C30" s="13"/>
      <c r="D30" s="55" t="s">
        <v>51</v>
      </c>
      <c r="E30" s="9"/>
      <c r="F30" s="55" t="s">
        <v>52</v>
      </c>
      <c r="G30" s="9"/>
      <c r="H30" s="55" t="s">
        <v>53</v>
      </c>
      <c r="I30" s="9"/>
      <c r="J30" s="55" t="s">
        <v>52</v>
      </c>
      <c r="K30" s="9"/>
      <c r="L30" s="55" t="s">
        <v>52</v>
      </c>
      <c r="M30" s="9"/>
      <c r="N30" s="55" t="s">
        <v>53</v>
      </c>
      <c r="O30" s="9"/>
      <c r="P30" s="55" t="s">
        <v>53</v>
      </c>
      <c r="Q30" s="9"/>
      <c r="R30" s="55" t="s">
        <v>52</v>
      </c>
      <c r="S30" s="9"/>
      <c r="T30" s="55" t="s">
        <v>52</v>
      </c>
      <c r="U30" s="9"/>
      <c r="V30" s="55" t="s">
        <v>52</v>
      </c>
      <c r="W30" s="9"/>
      <c r="X30" s="55" t="s">
        <v>52</v>
      </c>
      <c r="Y30" s="9"/>
      <c r="Z30" s="55" t="s">
        <v>52</v>
      </c>
      <c r="AA30" s="9"/>
      <c r="AB30" s="55" t="s">
        <v>53</v>
      </c>
      <c r="AC30" s="9"/>
      <c r="AD30" s="55" t="s">
        <v>52</v>
      </c>
      <c r="AE30" s="9"/>
      <c r="AF30" s="55" t="s">
        <v>52</v>
      </c>
      <c r="AG30" s="9"/>
      <c r="AH30" s="55" t="s">
        <v>52</v>
      </c>
      <c r="AI30" s="9"/>
      <c r="AJ30" s="57" t="s">
        <v>50</v>
      </c>
      <c r="AK30" s="13"/>
      <c r="AL30" s="55" t="s">
        <v>51</v>
      </c>
      <c r="AM30" s="9"/>
      <c r="AN30" s="55" t="s">
        <v>52</v>
      </c>
      <c r="AO30" s="9"/>
      <c r="AP30" s="55" t="s">
        <v>52</v>
      </c>
      <c r="AQ30" s="9"/>
      <c r="AR30" s="55" t="s">
        <v>54</v>
      </c>
      <c r="AS30" s="9"/>
      <c r="AT30" s="55" t="s">
        <v>54</v>
      </c>
      <c r="AU30" s="9"/>
      <c r="AV30" s="55" t="s">
        <v>22</v>
      </c>
      <c r="AW30" s="9"/>
      <c r="AX30" s="55" t="s">
        <v>55</v>
      </c>
      <c r="AY30" s="9"/>
      <c r="AZ30" s="55" t="s">
        <v>55</v>
      </c>
      <c r="BA30" s="9"/>
      <c r="BB30" s="9"/>
      <c r="BC30" s="9"/>
      <c r="BD30" s="46"/>
      <c r="BE30" s="9"/>
      <c r="BF30" s="45"/>
      <c r="BK30" s="46"/>
      <c r="BM30" s="44"/>
      <c r="BO30" s="43"/>
      <c r="BW30" s="44"/>
    </row>
    <row r="31" spans="2:75" ht="3.75" customHeight="1" thickTop="1">
      <c r="B31" s="47"/>
      <c r="C31" s="1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46"/>
      <c r="AI31" s="9"/>
      <c r="AJ31" s="47"/>
      <c r="AK31" s="13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46"/>
      <c r="BE31" s="9"/>
      <c r="BF31" s="45"/>
      <c r="BK31" s="46"/>
      <c r="BM31" s="44"/>
      <c r="BO31" s="43"/>
      <c r="BW31" s="44"/>
    </row>
    <row r="32" spans="2:75" ht="12.75">
      <c r="B32" s="58">
        <v>32772</v>
      </c>
      <c r="C32" s="14"/>
      <c r="D32" s="61">
        <v>32787</v>
      </c>
      <c r="E32" s="14"/>
      <c r="F32" s="64">
        <v>28.286</v>
      </c>
      <c r="G32" s="15"/>
      <c r="H32" s="64">
        <v>2.157</v>
      </c>
      <c r="I32" s="15"/>
      <c r="J32" s="64">
        <v>29.217</v>
      </c>
      <c r="K32" s="15"/>
      <c r="L32" s="64">
        <v>4.733</v>
      </c>
      <c r="M32" s="15"/>
      <c r="N32" s="64">
        <v>9.2</v>
      </c>
      <c r="O32" s="15"/>
      <c r="P32" s="64">
        <v>14.809</v>
      </c>
      <c r="Q32" s="15"/>
      <c r="R32" s="64">
        <v>7.271</v>
      </c>
      <c r="S32" s="15"/>
      <c r="T32" s="64">
        <v>12.919</v>
      </c>
      <c r="U32" s="15"/>
      <c r="V32" s="64">
        <v>4.929</v>
      </c>
      <c r="W32" s="15"/>
      <c r="X32" s="64">
        <v>7.2</v>
      </c>
      <c r="Y32" s="15"/>
      <c r="Z32" s="64">
        <v>13.963</v>
      </c>
      <c r="AA32" s="15"/>
      <c r="AB32" s="64">
        <v>16.047</v>
      </c>
      <c r="AC32" s="15"/>
      <c r="AD32" s="64">
        <v>5.476</v>
      </c>
      <c r="AE32" s="15"/>
      <c r="AF32" s="64">
        <v>2.086</v>
      </c>
      <c r="AG32" s="15"/>
      <c r="AH32" s="64">
        <v>7.838</v>
      </c>
      <c r="AI32" s="9"/>
      <c r="AJ32" s="81">
        <f>B32</f>
        <v>32772</v>
      </c>
      <c r="AK32" s="14"/>
      <c r="AL32" s="78">
        <f>D32</f>
        <v>32787</v>
      </c>
      <c r="AM32" s="14"/>
      <c r="AN32" s="72">
        <f>AVERAGE(F32:AH32)</f>
        <v>11.0754</v>
      </c>
      <c r="AO32" s="15"/>
      <c r="AP32" s="72">
        <f>STDEV(F32:AH32)</f>
        <v>8.404551758252362</v>
      </c>
      <c r="AQ32" s="15"/>
      <c r="AR32" s="72">
        <f aca="true" t="shared" si="0" ref="AR32:AR47">AN32/L$25</f>
        <v>51.370129870129865</v>
      </c>
      <c r="AS32" s="15"/>
      <c r="AT32" s="72">
        <f aca="true" t="shared" si="1" ref="AT32:AT47">AP32/L$25</f>
        <v>38.98215101230223</v>
      </c>
      <c r="AU32" s="15"/>
      <c r="AV32" s="75">
        <f>AL32-AJ32</f>
        <v>15</v>
      </c>
      <c r="AW32" s="16"/>
      <c r="AX32" s="72">
        <f>AR32/AV32</f>
        <v>3.4246753246753245</v>
      </c>
      <c r="AY32" s="15"/>
      <c r="AZ32" s="72">
        <f>AT32/AV32</f>
        <v>2.5988100674868155</v>
      </c>
      <c r="BA32" s="15"/>
      <c r="BB32" s="15"/>
      <c r="BC32" s="15"/>
      <c r="BD32" s="48"/>
      <c r="BE32" s="9"/>
      <c r="BF32" s="45"/>
      <c r="BK32" s="44"/>
      <c r="BM32" s="44"/>
      <c r="BO32" s="43"/>
      <c r="BW32" s="44"/>
    </row>
    <row r="33" spans="2:75" ht="12.75">
      <c r="B33" s="59">
        <v>32787</v>
      </c>
      <c r="C33" s="14"/>
      <c r="D33" s="62">
        <v>32807</v>
      </c>
      <c r="E33" s="14"/>
      <c r="F33" s="65">
        <v>29.828</v>
      </c>
      <c r="G33" s="15"/>
      <c r="H33" s="65">
        <v>1.224</v>
      </c>
      <c r="I33" s="15"/>
      <c r="J33" s="65">
        <v>22.852</v>
      </c>
      <c r="K33" s="15"/>
      <c r="L33" s="65">
        <v>1.876</v>
      </c>
      <c r="M33" s="15"/>
      <c r="N33" s="65">
        <v>11.578</v>
      </c>
      <c r="O33" s="15"/>
      <c r="P33" s="65">
        <v>16.025</v>
      </c>
      <c r="Q33" s="15"/>
      <c r="R33" s="65">
        <v>5.846</v>
      </c>
      <c r="S33" s="15"/>
      <c r="T33" s="65">
        <v>8.266</v>
      </c>
      <c r="U33" s="15"/>
      <c r="V33" s="65">
        <v>6.667</v>
      </c>
      <c r="W33" s="15"/>
      <c r="X33" s="65">
        <v>5.165</v>
      </c>
      <c r="Y33" s="15"/>
      <c r="Z33" s="65">
        <v>4.19</v>
      </c>
      <c r="AA33" s="15"/>
      <c r="AB33" s="65">
        <v>6.776</v>
      </c>
      <c r="AC33" s="15"/>
      <c r="AD33" s="65">
        <v>3.282</v>
      </c>
      <c r="AE33" s="15"/>
      <c r="AF33" s="65">
        <v>8.707</v>
      </c>
      <c r="AG33" s="15"/>
      <c r="AH33" s="65">
        <v>4.578</v>
      </c>
      <c r="AI33" s="9"/>
      <c r="AJ33" s="82">
        <f aca="true" t="shared" si="2" ref="AJ33:AJ47">B33</f>
        <v>32787</v>
      </c>
      <c r="AK33" s="14"/>
      <c r="AL33" s="79">
        <f aca="true" t="shared" si="3" ref="AL33:AL47">D33</f>
        <v>32807</v>
      </c>
      <c r="AM33" s="14"/>
      <c r="AN33" s="73">
        <f aca="true" t="shared" si="4" ref="AN33:AN47">AVERAGE(F33:AH33)</f>
        <v>9.123999999999999</v>
      </c>
      <c r="AO33" s="15"/>
      <c r="AP33" s="73">
        <f aca="true" t="shared" si="5" ref="AP33:AP47">STDEV(F33:AH33)</f>
        <v>8.034396714839799</v>
      </c>
      <c r="AQ33" s="15"/>
      <c r="AR33" s="73">
        <f t="shared" si="0"/>
        <v>42.3191094619666</v>
      </c>
      <c r="AS33" s="15"/>
      <c r="AT33" s="73">
        <f t="shared" si="1"/>
        <v>37.265290885156766</v>
      </c>
      <c r="AU33" s="15"/>
      <c r="AV33" s="76">
        <f aca="true" t="shared" si="6" ref="AV33:AV47">AL33-AJ33</f>
        <v>20</v>
      </c>
      <c r="AW33" s="16"/>
      <c r="AX33" s="73">
        <f aca="true" t="shared" si="7" ref="AX33:AX47">AR33/AV33</f>
        <v>2.11595547309833</v>
      </c>
      <c r="AY33" s="15"/>
      <c r="AZ33" s="73">
        <f aca="true" t="shared" si="8" ref="AZ33:AZ47">AT33/AV33</f>
        <v>1.8632645442578384</v>
      </c>
      <c r="BA33" s="15"/>
      <c r="BB33" s="15"/>
      <c r="BC33" s="15"/>
      <c r="BD33" s="48"/>
      <c r="BE33" s="9"/>
      <c r="BF33" s="45"/>
      <c r="BK33" s="44"/>
      <c r="BM33" s="44"/>
      <c r="BO33" s="43"/>
      <c r="BW33" s="44"/>
    </row>
    <row r="34" spans="2:75" ht="12.75">
      <c r="B34" s="59">
        <v>32807</v>
      </c>
      <c r="C34" s="14"/>
      <c r="D34" s="62">
        <v>32823</v>
      </c>
      <c r="E34" s="14"/>
      <c r="F34" s="65">
        <v>43.819</v>
      </c>
      <c r="G34" s="15"/>
      <c r="H34" s="65">
        <v>6.568</v>
      </c>
      <c r="I34" s="15"/>
      <c r="J34" s="65">
        <v>52.548</v>
      </c>
      <c r="K34" s="15"/>
      <c r="L34" s="65">
        <v>8.662</v>
      </c>
      <c r="M34" s="15"/>
      <c r="N34" s="65">
        <v>13.578</v>
      </c>
      <c r="O34" s="15"/>
      <c r="P34" s="65">
        <v>31.639</v>
      </c>
      <c r="Q34" s="15"/>
      <c r="R34" s="65">
        <v>7.213</v>
      </c>
      <c r="S34" s="15"/>
      <c r="T34" s="65">
        <v>29.554</v>
      </c>
      <c r="U34" s="15"/>
      <c r="V34" s="65">
        <v>24.968</v>
      </c>
      <c r="W34" s="15"/>
      <c r="X34" s="65">
        <v>8.881</v>
      </c>
      <c r="Y34" s="15"/>
      <c r="Z34" s="65">
        <v>6.165</v>
      </c>
      <c r="AA34" s="15"/>
      <c r="AB34" s="65">
        <v>11.033</v>
      </c>
      <c r="AC34" s="15"/>
      <c r="AD34" s="65">
        <v>12.81</v>
      </c>
      <c r="AE34" s="15"/>
      <c r="AF34" s="65">
        <v>7.7</v>
      </c>
      <c r="AG34" s="15"/>
      <c r="AH34" s="65">
        <v>17.31</v>
      </c>
      <c r="AJ34" s="82">
        <f t="shared" si="2"/>
        <v>32807</v>
      </c>
      <c r="AK34" s="14"/>
      <c r="AL34" s="79">
        <f t="shared" si="3"/>
        <v>32823</v>
      </c>
      <c r="AM34" s="14"/>
      <c r="AN34" s="73">
        <f t="shared" si="4"/>
        <v>18.829866666666664</v>
      </c>
      <c r="AO34" s="15"/>
      <c r="AP34" s="73">
        <f t="shared" si="5"/>
        <v>14.582259627303833</v>
      </c>
      <c r="AQ34" s="15"/>
      <c r="AR34" s="73">
        <f t="shared" si="0"/>
        <v>87.33704390847247</v>
      </c>
      <c r="AS34" s="15"/>
      <c r="AT34" s="73">
        <f t="shared" si="1"/>
        <v>67.63571255706786</v>
      </c>
      <c r="AU34" s="15"/>
      <c r="AV34" s="76">
        <f t="shared" si="6"/>
        <v>16</v>
      </c>
      <c r="AW34" s="16"/>
      <c r="AX34" s="73">
        <f t="shared" si="7"/>
        <v>5.458565244279529</v>
      </c>
      <c r="AY34" s="15"/>
      <c r="AZ34" s="73">
        <f t="shared" si="8"/>
        <v>4.227232034816741</v>
      </c>
      <c r="BA34" s="15"/>
      <c r="BB34" s="15"/>
      <c r="BC34" s="15"/>
      <c r="BD34" s="48"/>
      <c r="BF34" s="43"/>
      <c r="BK34" s="44"/>
      <c r="BM34" s="44"/>
      <c r="BO34" s="43"/>
      <c r="BW34" s="44"/>
    </row>
    <row r="35" spans="2:75" ht="12.75">
      <c r="B35" s="59">
        <v>32823</v>
      </c>
      <c r="C35" s="14"/>
      <c r="D35" s="62">
        <v>32836</v>
      </c>
      <c r="E35" s="14"/>
      <c r="F35" s="65">
        <v>18.789</v>
      </c>
      <c r="G35" s="15"/>
      <c r="H35" s="65">
        <v>1.343</v>
      </c>
      <c r="I35" s="15"/>
      <c r="J35" s="65">
        <v>15.497</v>
      </c>
      <c r="K35" s="15"/>
      <c r="L35" s="65">
        <v>0.457</v>
      </c>
      <c r="M35" s="15"/>
      <c r="N35" s="65">
        <v>8.243</v>
      </c>
      <c r="O35" s="15"/>
      <c r="P35" s="65">
        <v>10.442</v>
      </c>
      <c r="Q35" s="15"/>
      <c r="R35" s="65">
        <v>4.324</v>
      </c>
      <c r="S35" s="15"/>
      <c r="T35" s="65">
        <v>6.324</v>
      </c>
      <c r="U35" s="15"/>
      <c r="V35" s="65">
        <v>5.689</v>
      </c>
      <c r="W35" s="15"/>
      <c r="X35" s="65">
        <v>1.443</v>
      </c>
      <c r="Y35" s="15"/>
      <c r="Z35" s="65">
        <v>12.719</v>
      </c>
      <c r="AA35" s="15"/>
      <c r="AB35" s="65">
        <v>1.257</v>
      </c>
      <c r="AC35" s="15"/>
      <c r="AD35" s="65">
        <v>6.838</v>
      </c>
      <c r="AE35" s="15"/>
      <c r="AF35" s="65">
        <v>9.452</v>
      </c>
      <c r="AG35" s="15"/>
      <c r="AH35" s="65">
        <v>8.538</v>
      </c>
      <c r="AJ35" s="82">
        <f t="shared" si="2"/>
        <v>32823</v>
      </c>
      <c r="AK35" s="14"/>
      <c r="AL35" s="79">
        <f t="shared" si="3"/>
        <v>32836</v>
      </c>
      <c r="AM35" s="14"/>
      <c r="AN35" s="73">
        <f t="shared" si="4"/>
        <v>7.423666666666666</v>
      </c>
      <c r="AO35" s="15"/>
      <c r="AP35" s="73">
        <f t="shared" si="5"/>
        <v>5.418236160895732</v>
      </c>
      <c r="AQ35" s="15"/>
      <c r="AR35" s="73">
        <f t="shared" si="0"/>
        <v>34.4325912183055</v>
      </c>
      <c r="AS35" s="15"/>
      <c r="AT35" s="73">
        <f t="shared" si="1"/>
        <v>25.130965495805803</v>
      </c>
      <c r="AU35" s="15"/>
      <c r="AV35" s="76">
        <f t="shared" si="6"/>
        <v>13</v>
      </c>
      <c r="AW35" s="16"/>
      <c r="AX35" s="73">
        <f t="shared" si="7"/>
        <v>2.648660862946577</v>
      </c>
      <c r="AY35" s="15"/>
      <c r="AZ35" s="73">
        <f t="shared" si="8"/>
        <v>1.9331511919850617</v>
      </c>
      <c r="BA35" s="15"/>
      <c r="BB35" s="15"/>
      <c r="BC35" s="15"/>
      <c r="BD35" s="48"/>
      <c r="BF35" s="43"/>
      <c r="BK35" s="44"/>
      <c r="BM35" s="44"/>
      <c r="BO35" s="43"/>
      <c r="BW35" s="44"/>
    </row>
    <row r="36" spans="2:75" ht="12.75">
      <c r="B36" s="59">
        <v>32836</v>
      </c>
      <c r="C36" s="14"/>
      <c r="D36" s="62">
        <v>32851</v>
      </c>
      <c r="E36" s="14"/>
      <c r="F36" s="65">
        <v>14.462</v>
      </c>
      <c r="G36" s="15"/>
      <c r="H36" s="65">
        <v>1.386</v>
      </c>
      <c r="I36" s="15"/>
      <c r="J36" s="65">
        <v>15.166</v>
      </c>
      <c r="K36" s="15"/>
      <c r="L36" s="65">
        <v>4.914</v>
      </c>
      <c r="M36" s="15"/>
      <c r="N36" s="65">
        <v>9.052</v>
      </c>
      <c r="O36" s="15"/>
      <c r="P36" s="65">
        <v>6.357</v>
      </c>
      <c r="Q36" s="15"/>
      <c r="R36" s="65">
        <v>9.071</v>
      </c>
      <c r="S36" s="15"/>
      <c r="T36" s="65">
        <v>8.571</v>
      </c>
      <c r="U36" s="15"/>
      <c r="V36" s="65">
        <v>11.586</v>
      </c>
      <c r="W36" s="15"/>
      <c r="X36" s="65">
        <v>1.919</v>
      </c>
      <c r="Y36" s="15"/>
      <c r="Z36" s="65">
        <v>10.766</v>
      </c>
      <c r="AA36" s="15"/>
      <c r="AB36" s="65">
        <v>4.21</v>
      </c>
      <c r="AC36" s="15"/>
      <c r="AD36" s="65">
        <v>7.83</v>
      </c>
      <c r="AE36" s="15"/>
      <c r="AF36" s="65">
        <v>12.088</v>
      </c>
      <c r="AG36" s="15"/>
      <c r="AH36" s="65">
        <v>22.26</v>
      </c>
      <c r="AJ36" s="82">
        <f t="shared" si="2"/>
        <v>32836</v>
      </c>
      <c r="AK36" s="14"/>
      <c r="AL36" s="79">
        <f t="shared" si="3"/>
        <v>32851</v>
      </c>
      <c r="AM36" s="14"/>
      <c r="AN36" s="73">
        <f t="shared" si="4"/>
        <v>9.309199999999999</v>
      </c>
      <c r="AO36" s="15"/>
      <c r="AP36" s="73">
        <f t="shared" si="5"/>
        <v>5.463434388210931</v>
      </c>
      <c r="AQ36" s="15"/>
      <c r="AR36" s="73">
        <f t="shared" si="0"/>
        <v>43.17810760667903</v>
      </c>
      <c r="AS36" s="15"/>
      <c r="AT36" s="73">
        <f t="shared" si="1"/>
        <v>25.340604769067397</v>
      </c>
      <c r="AU36" s="15"/>
      <c r="AV36" s="76">
        <f t="shared" si="6"/>
        <v>15</v>
      </c>
      <c r="AW36" s="16"/>
      <c r="AX36" s="73">
        <f t="shared" si="7"/>
        <v>2.878540507111935</v>
      </c>
      <c r="AY36" s="15"/>
      <c r="AZ36" s="73">
        <f t="shared" si="8"/>
        <v>1.68937365127116</v>
      </c>
      <c r="BA36" s="15"/>
      <c r="BB36" s="15"/>
      <c r="BC36" s="15"/>
      <c r="BD36" s="48"/>
      <c r="BF36" s="43"/>
      <c r="BK36" s="44"/>
      <c r="BM36" s="44"/>
      <c r="BO36" s="43"/>
      <c r="BW36" s="44"/>
    </row>
    <row r="37" spans="2:75" ht="12.75">
      <c r="B37" s="59">
        <v>32851</v>
      </c>
      <c r="C37" s="14"/>
      <c r="D37" s="62">
        <v>32862</v>
      </c>
      <c r="E37" s="14"/>
      <c r="F37" s="65">
        <v>0.081</v>
      </c>
      <c r="G37" s="15"/>
      <c r="H37" s="65">
        <v>0</v>
      </c>
      <c r="I37" s="15"/>
      <c r="J37" s="65">
        <v>0.448</v>
      </c>
      <c r="K37" s="15"/>
      <c r="L37" s="65">
        <v>0.657</v>
      </c>
      <c r="M37" s="15"/>
      <c r="N37" s="65">
        <v>1.586</v>
      </c>
      <c r="O37" s="15"/>
      <c r="P37" s="65">
        <v>1.105</v>
      </c>
      <c r="Q37" s="15"/>
      <c r="R37" s="65">
        <v>0.224</v>
      </c>
      <c r="S37" s="15"/>
      <c r="T37" s="65">
        <v>0</v>
      </c>
      <c r="U37" s="15"/>
      <c r="V37" s="65">
        <v>0.924</v>
      </c>
      <c r="W37" s="15"/>
      <c r="X37" s="65">
        <v>0</v>
      </c>
      <c r="Y37" s="15"/>
      <c r="Z37" s="65">
        <v>0.938</v>
      </c>
      <c r="AA37" s="15"/>
      <c r="AB37" s="65">
        <v>0</v>
      </c>
      <c r="AC37" s="15"/>
      <c r="AD37" s="65">
        <v>1.481</v>
      </c>
      <c r="AE37" s="15"/>
      <c r="AF37" s="65">
        <v>3.486</v>
      </c>
      <c r="AG37" s="15"/>
      <c r="AH37" s="65">
        <v>2.714</v>
      </c>
      <c r="AJ37" s="82">
        <f t="shared" si="2"/>
        <v>32851</v>
      </c>
      <c r="AK37" s="14"/>
      <c r="AL37" s="79">
        <f t="shared" si="3"/>
        <v>32862</v>
      </c>
      <c r="AM37" s="14"/>
      <c r="AN37" s="73">
        <f t="shared" si="4"/>
        <v>0.9096</v>
      </c>
      <c r="AO37" s="15"/>
      <c r="AP37" s="73">
        <f t="shared" si="5"/>
        <v>1.050846651854725</v>
      </c>
      <c r="AQ37" s="15"/>
      <c r="AR37" s="73">
        <f t="shared" si="0"/>
        <v>4.218923933209647</v>
      </c>
      <c r="AS37" s="15"/>
      <c r="AT37" s="73">
        <f t="shared" si="1"/>
        <v>4.874056826784439</v>
      </c>
      <c r="AU37" s="15"/>
      <c r="AV37" s="76">
        <f t="shared" si="6"/>
        <v>11</v>
      </c>
      <c r="AW37" s="16"/>
      <c r="AX37" s="73">
        <f t="shared" si="7"/>
        <v>0.38353853938269516</v>
      </c>
      <c r="AY37" s="15"/>
      <c r="AZ37" s="73">
        <f t="shared" si="8"/>
        <v>0.4430960751622217</v>
      </c>
      <c r="BA37" s="15"/>
      <c r="BB37" s="15"/>
      <c r="BC37" s="15"/>
      <c r="BD37" s="48"/>
      <c r="BF37" s="43"/>
      <c r="BK37" s="44"/>
      <c r="BM37" s="44"/>
      <c r="BO37" s="56"/>
      <c r="BP37" s="44"/>
      <c r="BQ37" s="54"/>
      <c r="BR37" s="46"/>
      <c r="BS37" s="67"/>
      <c r="BT37" s="44"/>
      <c r="BU37" s="54" t="s">
        <v>14</v>
      </c>
      <c r="BV37" s="46"/>
      <c r="BW37" s="54" t="s">
        <v>15</v>
      </c>
    </row>
    <row r="38" spans="2:75" ht="15" thickBot="1">
      <c r="B38" s="59">
        <v>32862</v>
      </c>
      <c r="C38" s="14"/>
      <c r="D38" s="62">
        <v>32883</v>
      </c>
      <c r="E38" s="14"/>
      <c r="F38" s="65">
        <v>0.429</v>
      </c>
      <c r="G38" s="15"/>
      <c r="H38" s="65">
        <v>0</v>
      </c>
      <c r="I38" s="15"/>
      <c r="J38" s="65">
        <v>0</v>
      </c>
      <c r="K38" s="15"/>
      <c r="L38" s="65">
        <v>0</v>
      </c>
      <c r="M38" s="15"/>
      <c r="N38" s="65">
        <v>1.781</v>
      </c>
      <c r="O38" s="15"/>
      <c r="P38" s="65">
        <v>0</v>
      </c>
      <c r="Q38" s="15"/>
      <c r="R38" s="65">
        <v>0</v>
      </c>
      <c r="S38" s="15"/>
      <c r="T38" s="65">
        <v>0</v>
      </c>
      <c r="U38" s="15"/>
      <c r="V38" s="65">
        <v>0.248</v>
      </c>
      <c r="W38" s="15"/>
      <c r="X38" s="65">
        <v>2.124</v>
      </c>
      <c r="Y38" s="15"/>
      <c r="Z38" s="65">
        <v>1.981</v>
      </c>
      <c r="AA38" s="15"/>
      <c r="AB38" s="65">
        <v>0</v>
      </c>
      <c r="AC38" s="15"/>
      <c r="AD38" s="65">
        <v>5.671</v>
      </c>
      <c r="AE38" s="15"/>
      <c r="AF38" s="65">
        <v>0</v>
      </c>
      <c r="AG38" s="15"/>
      <c r="AH38" s="65">
        <v>1.105</v>
      </c>
      <c r="AJ38" s="82">
        <f t="shared" si="2"/>
        <v>32862</v>
      </c>
      <c r="AK38" s="14"/>
      <c r="AL38" s="79">
        <f t="shared" si="3"/>
        <v>32883</v>
      </c>
      <c r="AM38" s="14"/>
      <c r="AN38" s="73">
        <f t="shared" si="4"/>
        <v>0.8892666666666668</v>
      </c>
      <c r="AO38" s="15"/>
      <c r="AP38" s="73">
        <f t="shared" si="5"/>
        <v>1.5439416378064232</v>
      </c>
      <c r="AQ38" s="15"/>
      <c r="AR38" s="73">
        <f t="shared" si="0"/>
        <v>4.124613481756339</v>
      </c>
      <c r="AS38" s="15"/>
      <c r="AT38" s="73">
        <f t="shared" si="1"/>
        <v>7.161139321922185</v>
      </c>
      <c r="AU38" s="15"/>
      <c r="AV38" s="76">
        <f t="shared" si="6"/>
        <v>21</v>
      </c>
      <c r="AW38" s="16"/>
      <c r="AX38" s="73">
        <f t="shared" si="7"/>
        <v>0.1964101657979209</v>
      </c>
      <c r="AY38" s="15"/>
      <c r="AZ38" s="73">
        <f t="shared" si="8"/>
        <v>0.34100663437724693</v>
      </c>
      <c r="BA38" s="15"/>
      <c r="BB38" s="15"/>
      <c r="BC38" s="15"/>
      <c r="BD38" s="48"/>
      <c r="BF38" s="43"/>
      <c r="BK38" s="44"/>
      <c r="BM38" s="44"/>
      <c r="BO38" s="57" t="s">
        <v>34</v>
      </c>
      <c r="BP38" s="93"/>
      <c r="BQ38" s="98" t="s">
        <v>35</v>
      </c>
      <c r="BR38" s="46"/>
      <c r="BS38" s="85" t="s">
        <v>36</v>
      </c>
      <c r="BT38" s="96"/>
      <c r="BU38" s="55" t="s">
        <v>66</v>
      </c>
      <c r="BV38" s="99"/>
      <c r="BW38" s="55" t="s">
        <v>66</v>
      </c>
    </row>
    <row r="39" spans="2:75" ht="13.5" thickTop="1">
      <c r="B39" s="59">
        <v>32883</v>
      </c>
      <c r="C39" s="14"/>
      <c r="D39" s="62">
        <v>32905</v>
      </c>
      <c r="E39" s="14"/>
      <c r="F39" s="65">
        <v>0</v>
      </c>
      <c r="G39" s="15"/>
      <c r="H39" s="65">
        <v>0</v>
      </c>
      <c r="I39" s="15"/>
      <c r="J39" s="65">
        <v>0</v>
      </c>
      <c r="K39" s="15"/>
      <c r="L39" s="65">
        <v>0</v>
      </c>
      <c r="M39" s="15"/>
      <c r="N39" s="65">
        <v>0</v>
      </c>
      <c r="O39" s="15"/>
      <c r="P39" s="65">
        <v>0</v>
      </c>
      <c r="Q39" s="15"/>
      <c r="R39" s="65">
        <v>0</v>
      </c>
      <c r="S39" s="15"/>
      <c r="T39" s="65">
        <v>0</v>
      </c>
      <c r="U39" s="15"/>
      <c r="V39" s="65">
        <v>0</v>
      </c>
      <c r="W39" s="15"/>
      <c r="X39" s="65">
        <v>1.243</v>
      </c>
      <c r="Y39" s="15"/>
      <c r="Z39" s="65">
        <v>0</v>
      </c>
      <c r="AA39" s="15"/>
      <c r="AB39" s="65">
        <v>0</v>
      </c>
      <c r="AC39" s="15"/>
      <c r="AD39" s="65">
        <v>0</v>
      </c>
      <c r="AE39" s="15"/>
      <c r="AF39" s="65">
        <v>0</v>
      </c>
      <c r="AG39" s="15"/>
      <c r="AH39" s="65">
        <v>0</v>
      </c>
      <c r="AJ39" s="82">
        <f t="shared" si="2"/>
        <v>32883</v>
      </c>
      <c r="AK39" s="14"/>
      <c r="AL39" s="79">
        <f t="shared" si="3"/>
        <v>32905</v>
      </c>
      <c r="AM39" s="14"/>
      <c r="AN39" s="73">
        <f t="shared" si="4"/>
        <v>0.08286666666666667</v>
      </c>
      <c r="AO39" s="15"/>
      <c r="AP39" s="73">
        <f t="shared" si="5"/>
        <v>0.32094121995572134</v>
      </c>
      <c r="AQ39" s="15"/>
      <c r="AR39" s="73">
        <f t="shared" si="0"/>
        <v>0.3843537414965986</v>
      </c>
      <c r="AS39" s="15"/>
      <c r="AT39" s="73">
        <f t="shared" si="1"/>
        <v>1.4885956398688374</v>
      </c>
      <c r="AU39" s="15"/>
      <c r="AV39" s="76">
        <f t="shared" si="6"/>
        <v>22</v>
      </c>
      <c r="AW39" s="16"/>
      <c r="AX39" s="73">
        <f t="shared" si="7"/>
        <v>0.017470624613481756</v>
      </c>
      <c r="AY39" s="15"/>
      <c r="AZ39" s="73">
        <f t="shared" si="8"/>
        <v>0.06766343817585624</v>
      </c>
      <c r="BA39" s="15"/>
      <c r="BB39" s="15"/>
      <c r="BC39" s="15"/>
      <c r="BD39" s="48"/>
      <c r="BF39" s="43"/>
      <c r="BK39" s="44"/>
      <c r="BM39" s="44"/>
      <c r="BO39" s="86">
        <f>B32</f>
        <v>32772</v>
      </c>
      <c r="BP39" s="94"/>
      <c r="BQ39" s="97">
        <f>D47</f>
        <v>33156</v>
      </c>
      <c r="BR39" s="95"/>
      <c r="BS39" s="89">
        <f>BQ39-BO39</f>
        <v>384</v>
      </c>
      <c r="BT39" s="16"/>
      <c r="BU39" s="87">
        <f>SUM(AR32:AR47)</f>
        <v>460.29901051329625</v>
      </c>
      <c r="BV39" s="15"/>
      <c r="BW39" s="87">
        <f>SUM(AV58:AV73)</f>
        <v>36.56454919160121</v>
      </c>
    </row>
    <row r="40" spans="2:75" ht="13.5" thickBot="1">
      <c r="B40" s="59">
        <v>32905</v>
      </c>
      <c r="C40" s="14"/>
      <c r="D40" s="62">
        <v>32933</v>
      </c>
      <c r="E40" s="14"/>
      <c r="F40" s="65">
        <v>0</v>
      </c>
      <c r="G40" s="15"/>
      <c r="H40" s="65">
        <v>0.362</v>
      </c>
      <c r="I40" s="15"/>
      <c r="J40" s="65">
        <v>0</v>
      </c>
      <c r="K40" s="15"/>
      <c r="L40" s="65">
        <v>0</v>
      </c>
      <c r="M40" s="15"/>
      <c r="N40" s="65">
        <v>0</v>
      </c>
      <c r="O40" s="15"/>
      <c r="P40" s="65">
        <v>0</v>
      </c>
      <c r="Q40" s="15"/>
      <c r="R40" s="65">
        <v>0</v>
      </c>
      <c r="S40" s="15"/>
      <c r="T40" s="65">
        <v>0</v>
      </c>
      <c r="U40" s="15"/>
      <c r="V40" s="65">
        <v>0</v>
      </c>
      <c r="W40" s="15"/>
      <c r="X40" s="65">
        <v>0</v>
      </c>
      <c r="Y40" s="15"/>
      <c r="Z40" s="65">
        <v>0</v>
      </c>
      <c r="AA40" s="15"/>
      <c r="AB40" s="65">
        <v>0</v>
      </c>
      <c r="AC40" s="15"/>
      <c r="AD40" s="65">
        <v>0</v>
      </c>
      <c r="AE40" s="15"/>
      <c r="AF40" s="65">
        <v>0</v>
      </c>
      <c r="AG40" s="15"/>
      <c r="AH40" s="65">
        <v>0</v>
      </c>
      <c r="AJ40" s="82">
        <f t="shared" si="2"/>
        <v>32905</v>
      </c>
      <c r="AK40" s="14"/>
      <c r="AL40" s="79">
        <f t="shared" si="3"/>
        <v>32933</v>
      </c>
      <c r="AM40" s="14"/>
      <c r="AN40" s="73">
        <f t="shared" si="4"/>
        <v>0.024133333333333333</v>
      </c>
      <c r="AO40" s="15"/>
      <c r="AP40" s="73">
        <f t="shared" si="5"/>
        <v>0.09346799808847234</v>
      </c>
      <c r="AQ40" s="15"/>
      <c r="AR40" s="73">
        <f t="shared" si="0"/>
        <v>0.11193568336425479</v>
      </c>
      <c r="AS40" s="15"/>
      <c r="AT40" s="73">
        <f t="shared" si="1"/>
        <v>0.43352503751610544</v>
      </c>
      <c r="AU40" s="15"/>
      <c r="AV40" s="76">
        <f t="shared" si="6"/>
        <v>28</v>
      </c>
      <c r="AW40" s="16"/>
      <c r="AX40" s="73">
        <f t="shared" si="7"/>
        <v>0.003997702977294814</v>
      </c>
      <c r="AY40" s="15"/>
      <c r="AZ40" s="73">
        <f t="shared" si="8"/>
        <v>0.015483037054146623</v>
      </c>
      <c r="BA40" s="15"/>
      <c r="BB40" s="15"/>
      <c r="BC40" s="15"/>
      <c r="BD40" s="48"/>
      <c r="BF40" s="43"/>
      <c r="BK40" s="44"/>
      <c r="BM40" s="44"/>
      <c r="BO40" s="91"/>
      <c r="BP40" s="14"/>
      <c r="BQ40" s="92"/>
      <c r="BR40" s="11"/>
      <c r="BS40" s="90">
        <f>365-BS39</f>
        <v>-19</v>
      </c>
      <c r="BT40" s="16"/>
      <c r="BU40" s="88">
        <f>BS40*AX47</f>
        <v>-61.48360196351268</v>
      </c>
      <c r="BV40" s="15"/>
      <c r="BW40" s="88">
        <f>BS40*BB73</f>
        <v>-4.074174891691372</v>
      </c>
    </row>
    <row r="41" spans="2:75" ht="13.5" thickTop="1">
      <c r="B41" s="59">
        <v>32933</v>
      </c>
      <c r="C41" s="14"/>
      <c r="D41" s="62">
        <v>32969</v>
      </c>
      <c r="E41" s="14"/>
      <c r="F41" s="65">
        <v>0</v>
      </c>
      <c r="G41" s="15"/>
      <c r="H41" s="65">
        <v>0.3</v>
      </c>
      <c r="I41" s="15"/>
      <c r="J41" s="65">
        <v>0</v>
      </c>
      <c r="K41" s="15"/>
      <c r="L41" s="65">
        <v>0</v>
      </c>
      <c r="M41" s="15"/>
      <c r="N41" s="65">
        <v>0</v>
      </c>
      <c r="O41" s="15"/>
      <c r="P41" s="65">
        <v>0</v>
      </c>
      <c r="Q41" s="15"/>
      <c r="R41" s="65">
        <v>0</v>
      </c>
      <c r="S41" s="15"/>
      <c r="T41" s="65">
        <v>0</v>
      </c>
      <c r="U41" s="15"/>
      <c r="V41" s="65">
        <v>0.133</v>
      </c>
      <c r="W41" s="15"/>
      <c r="X41" s="65">
        <v>0</v>
      </c>
      <c r="Y41" s="15"/>
      <c r="Z41" s="65">
        <v>0</v>
      </c>
      <c r="AA41" s="15"/>
      <c r="AB41" s="65">
        <v>0</v>
      </c>
      <c r="AC41" s="15"/>
      <c r="AD41" s="65">
        <v>0</v>
      </c>
      <c r="AE41" s="15"/>
      <c r="AF41" s="65">
        <v>0</v>
      </c>
      <c r="AG41" s="15"/>
      <c r="AH41" s="65">
        <v>0</v>
      </c>
      <c r="AJ41" s="82">
        <f t="shared" si="2"/>
        <v>32933</v>
      </c>
      <c r="AK41" s="14"/>
      <c r="AL41" s="79">
        <f t="shared" si="3"/>
        <v>32969</v>
      </c>
      <c r="AM41" s="14"/>
      <c r="AN41" s="73">
        <f t="shared" si="4"/>
        <v>0.028866666666666665</v>
      </c>
      <c r="AO41" s="15"/>
      <c r="AP41" s="73">
        <f t="shared" si="5"/>
        <v>0.08245766590600699</v>
      </c>
      <c r="AQ41" s="15"/>
      <c r="AR41" s="73">
        <f t="shared" si="0"/>
        <v>0.1338899196042053</v>
      </c>
      <c r="AS41" s="15"/>
      <c r="AT41" s="73">
        <f t="shared" si="1"/>
        <v>0.38245670642860385</v>
      </c>
      <c r="AU41" s="15"/>
      <c r="AV41" s="76">
        <f t="shared" si="6"/>
        <v>36</v>
      </c>
      <c r="AW41" s="16"/>
      <c r="AX41" s="73">
        <f t="shared" si="7"/>
        <v>0.003719164433450147</v>
      </c>
      <c r="AY41" s="15"/>
      <c r="AZ41" s="73">
        <f t="shared" si="8"/>
        <v>0.010623797400794551</v>
      </c>
      <c r="BA41" s="15"/>
      <c r="BB41" s="15"/>
      <c r="BC41" s="15"/>
      <c r="BD41" s="48"/>
      <c r="BF41" s="43"/>
      <c r="BK41" s="44"/>
      <c r="BM41" s="44"/>
      <c r="BO41" s="43"/>
      <c r="BQ41" s="9"/>
      <c r="BR41" s="9"/>
      <c r="BW41" s="44"/>
    </row>
    <row r="42" spans="2:75" ht="13.5" thickBot="1">
      <c r="B42" s="59">
        <v>32969</v>
      </c>
      <c r="C42" s="14"/>
      <c r="D42" s="62">
        <v>32998</v>
      </c>
      <c r="E42" s="14"/>
      <c r="F42" s="65">
        <v>0</v>
      </c>
      <c r="G42" s="15"/>
      <c r="H42" s="65">
        <v>0</v>
      </c>
      <c r="I42" s="15"/>
      <c r="J42" s="65">
        <v>0</v>
      </c>
      <c r="K42" s="15"/>
      <c r="L42" s="65">
        <v>0</v>
      </c>
      <c r="M42" s="15"/>
      <c r="N42" s="65">
        <v>0</v>
      </c>
      <c r="O42" s="15"/>
      <c r="P42" s="65">
        <v>0</v>
      </c>
      <c r="Q42" s="15"/>
      <c r="R42" s="65">
        <v>0</v>
      </c>
      <c r="S42" s="15"/>
      <c r="T42" s="65">
        <v>0</v>
      </c>
      <c r="U42" s="15"/>
      <c r="V42" s="65">
        <v>0</v>
      </c>
      <c r="W42" s="15"/>
      <c r="X42" s="65">
        <v>0</v>
      </c>
      <c r="Y42" s="15"/>
      <c r="Z42" s="65">
        <v>0</v>
      </c>
      <c r="AA42" s="15"/>
      <c r="AB42" s="65">
        <v>0</v>
      </c>
      <c r="AC42" s="15"/>
      <c r="AD42" s="65">
        <v>0</v>
      </c>
      <c r="AE42" s="15"/>
      <c r="AF42" s="65">
        <v>0</v>
      </c>
      <c r="AG42" s="15"/>
      <c r="AH42" s="65">
        <v>0</v>
      </c>
      <c r="AJ42" s="82">
        <f t="shared" si="2"/>
        <v>32969</v>
      </c>
      <c r="AK42" s="14"/>
      <c r="AL42" s="79">
        <f t="shared" si="3"/>
        <v>32998</v>
      </c>
      <c r="AM42" s="14"/>
      <c r="AN42" s="73">
        <f t="shared" si="4"/>
        <v>0</v>
      </c>
      <c r="AO42" s="15"/>
      <c r="AP42" s="73">
        <f t="shared" si="5"/>
        <v>0</v>
      </c>
      <c r="AQ42" s="15"/>
      <c r="AR42" s="73">
        <f t="shared" si="0"/>
        <v>0</v>
      </c>
      <c r="AS42" s="15"/>
      <c r="AT42" s="73">
        <f t="shared" si="1"/>
        <v>0</v>
      </c>
      <c r="AU42" s="15"/>
      <c r="AV42" s="76">
        <f t="shared" si="6"/>
        <v>29</v>
      </c>
      <c r="AW42" s="16"/>
      <c r="AX42" s="73">
        <f t="shared" si="7"/>
        <v>0</v>
      </c>
      <c r="AY42" s="15"/>
      <c r="AZ42" s="73">
        <f t="shared" si="8"/>
        <v>0</v>
      </c>
      <c r="BA42" s="15"/>
      <c r="BB42" s="15"/>
      <c r="BC42" s="15"/>
      <c r="BD42" s="48"/>
      <c r="BF42" s="43"/>
      <c r="BG42" s="34"/>
      <c r="BH42" s="34"/>
      <c r="BI42" s="34"/>
      <c r="BJ42" s="34"/>
      <c r="BK42" s="50"/>
      <c r="BL42" s="43"/>
      <c r="BM42" s="44"/>
      <c r="BO42" s="43"/>
      <c r="BW42" s="44"/>
    </row>
    <row r="43" spans="2:75" ht="13.5" thickTop="1">
      <c r="B43" s="59">
        <v>32998</v>
      </c>
      <c r="C43" s="14"/>
      <c r="D43" s="62">
        <v>33033</v>
      </c>
      <c r="E43" s="14"/>
      <c r="F43" s="65">
        <v>0</v>
      </c>
      <c r="G43" s="15"/>
      <c r="H43" s="65">
        <v>0</v>
      </c>
      <c r="I43" s="15"/>
      <c r="J43" s="65">
        <v>3.576</v>
      </c>
      <c r="K43" s="15"/>
      <c r="L43" s="65">
        <v>0</v>
      </c>
      <c r="M43" s="15"/>
      <c r="N43" s="65">
        <v>0.529</v>
      </c>
      <c r="O43" s="15"/>
      <c r="P43" s="65">
        <v>0</v>
      </c>
      <c r="Q43" s="15"/>
      <c r="R43" s="65">
        <v>0</v>
      </c>
      <c r="S43" s="15"/>
      <c r="T43" s="65">
        <v>0.943</v>
      </c>
      <c r="U43" s="15"/>
      <c r="V43" s="65">
        <v>0</v>
      </c>
      <c r="W43" s="15"/>
      <c r="X43" s="65">
        <v>0</v>
      </c>
      <c r="Y43" s="15"/>
      <c r="Z43" s="65">
        <v>0</v>
      </c>
      <c r="AA43" s="15"/>
      <c r="AB43" s="65">
        <v>0</v>
      </c>
      <c r="AC43" s="15"/>
      <c r="AD43" s="65">
        <v>0</v>
      </c>
      <c r="AE43" s="15"/>
      <c r="AF43" s="65">
        <v>0.576</v>
      </c>
      <c r="AG43" s="15"/>
      <c r="AH43" s="65">
        <v>0</v>
      </c>
      <c r="AJ43" s="82">
        <f t="shared" si="2"/>
        <v>32998</v>
      </c>
      <c r="AK43" s="14"/>
      <c r="AL43" s="79">
        <f t="shared" si="3"/>
        <v>33033</v>
      </c>
      <c r="AM43" s="14"/>
      <c r="AN43" s="73">
        <f t="shared" si="4"/>
        <v>0.3749333333333333</v>
      </c>
      <c r="AO43" s="15"/>
      <c r="AP43" s="73">
        <f t="shared" si="5"/>
        <v>0.9327385536814748</v>
      </c>
      <c r="AQ43" s="15"/>
      <c r="AR43" s="73">
        <f t="shared" si="0"/>
        <v>1.7390228818800244</v>
      </c>
      <c r="AS43" s="15"/>
      <c r="AT43" s="73">
        <f t="shared" si="1"/>
        <v>4.326245610767509</v>
      </c>
      <c r="AU43" s="15"/>
      <c r="AV43" s="76">
        <f t="shared" si="6"/>
        <v>35</v>
      </c>
      <c r="AW43" s="16"/>
      <c r="AX43" s="73">
        <f t="shared" si="7"/>
        <v>0.049686368053714985</v>
      </c>
      <c r="AY43" s="15"/>
      <c r="AZ43" s="73">
        <f t="shared" si="8"/>
        <v>0.12360701745050025</v>
      </c>
      <c r="BA43" s="15"/>
      <c r="BB43" s="15"/>
      <c r="BC43" s="15"/>
      <c r="BD43" s="48"/>
      <c r="BF43" s="43"/>
      <c r="BK43" s="40"/>
      <c r="BM43" s="44"/>
      <c r="BO43" s="43"/>
      <c r="BW43" s="44"/>
    </row>
    <row r="44" spans="2:75" ht="12.75">
      <c r="B44" s="59">
        <v>33033</v>
      </c>
      <c r="C44" s="14"/>
      <c r="D44" s="62">
        <v>33059</v>
      </c>
      <c r="E44" s="14"/>
      <c r="F44" s="65">
        <v>14.521</v>
      </c>
      <c r="G44" s="15"/>
      <c r="H44" s="65">
        <v>0.4</v>
      </c>
      <c r="I44" s="15"/>
      <c r="J44" s="65">
        <v>19.934</v>
      </c>
      <c r="K44" s="15"/>
      <c r="L44" s="65">
        <v>0</v>
      </c>
      <c r="M44" s="15"/>
      <c r="N44" s="65">
        <v>3.471</v>
      </c>
      <c r="O44" s="15"/>
      <c r="P44" s="65">
        <v>3.848</v>
      </c>
      <c r="Q44" s="15"/>
      <c r="R44" s="65">
        <v>0.557</v>
      </c>
      <c r="S44" s="15"/>
      <c r="T44" s="65">
        <v>4.91</v>
      </c>
      <c r="U44" s="15"/>
      <c r="V44" s="65">
        <v>0.9</v>
      </c>
      <c r="W44" s="15"/>
      <c r="X44" s="65">
        <v>0.695</v>
      </c>
      <c r="Y44" s="15"/>
      <c r="Z44" s="65">
        <v>1.429</v>
      </c>
      <c r="AA44" s="15"/>
      <c r="AB44" s="65">
        <v>0</v>
      </c>
      <c r="AC44" s="15"/>
      <c r="AD44" s="65">
        <v>0.424</v>
      </c>
      <c r="AE44" s="15"/>
      <c r="AF44" s="65">
        <v>1.21</v>
      </c>
      <c r="AG44" s="15"/>
      <c r="AH44" s="65">
        <v>1.524</v>
      </c>
      <c r="AJ44" s="82">
        <f t="shared" si="2"/>
        <v>33033</v>
      </c>
      <c r="AK44" s="14"/>
      <c r="AL44" s="79">
        <f t="shared" si="3"/>
        <v>33059</v>
      </c>
      <c r="AM44" s="14"/>
      <c r="AN44" s="73">
        <f t="shared" si="4"/>
        <v>3.5882000000000005</v>
      </c>
      <c r="AO44" s="15"/>
      <c r="AP44" s="73">
        <f t="shared" si="5"/>
        <v>5.817651222173527</v>
      </c>
      <c r="AQ44" s="15"/>
      <c r="AR44" s="73">
        <f t="shared" si="0"/>
        <v>16.642857142857142</v>
      </c>
      <c r="AS44" s="15"/>
      <c r="AT44" s="73">
        <f t="shared" si="1"/>
        <v>26.983539991528417</v>
      </c>
      <c r="AU44" s="15"/>
      <c r="AV44" s="76">
        <f t="shared" si="6"/>
        <v>26</v>
      </c>
      <c r="AW44" s="16"/>
      <c r="AX44" s="73">
        <f t="shared" si="7"/>
        <v>0.6401098901098901</v>
      </c>
      <c r="AY44" s="15"/>
      <c r="AZ44" s="73">
        <f t="shared" si="8"/>
        <v>1.0378284612126314</v>
      </c>
      <c r="BA44" s="15"/>
      <c r="BB44" s="15"/>
      <c r="BC44" s="15"/>
      <c r="BD44" s="48"/>
      <c r="BF44" s="43"/>
      <c r="BM44" s="44"/>
      <c r="BO44" s="43"/>
      <c r="BW44" s="44"/>
    </row>
    <row r="45" spans="2:75" ht="12.75">
      <c r="B45" s="59">
        <v>33059</v>
      </c>
      <c r="C45" s="14"/>
      <c r="D45" s="62">
        <v>33086</v>
      </c>
      <c r="E45" s="14"/>
      <c r="F45" s="65">
        <v>22.152</v>
      </c>
      <c r="G45" s="15"/>
      <c r="H45" s="65">
        <v>1.095</v>
      </c>
      <c r="I45" s="15"/>
      <c r="J45" s="65">
        <v>29.373</v>
      </c>
      <c r="K45" s="15"/>
      <c r="L45" s="65">
        <v>0</v>
      </c>
      <c r="M45" s="15"/>
      <c r="N45" s="65">
        <v>7.659</v>
      </c>
      <c r="O45" s="15"/>
      <c r="P45" s="65">
        <v>3.543</v>
      </c>
      <c r="Q45" s="15"/>
      <c r="R45" s="65">
        <v>0.419</v>
      </c>
      <c r="S45" s="15"/>
      <c r="T45" s="65">
        <v>10.794</v>
      </c>
      <c r="U45" s="15"/>
      <c r="V45" s="65">
        <v>1.081</v>
      </c>
      <c r="W45" s="15"/>
      <c r="X45" s="65">
        <v>0.971</v>
      </c>
      <c r="Y45" s="15"/>
      <c r="Z45" s="65">
        <v>3.4</v>
      </c>
      <c r="AA45" s="15"/>
      <c r="AB45" s="65">
        <v>1.614</v>
      </c>
      <c r="AC45" s="15"/>
      <c r="AD45" s="65">
        <v>1.257</v>
      </c>
      <c r="AE45" s="15"/>
      <c r="AF45" s="65">
        <v>5.331</v>
      </c>
      <c r="AG45" s="15"/>
      <c r="AH45" s="65">
        <v>5.729</v>
      </c>
      <c r="AJ45" s="82">
        <f t="shared" si="2"/>
        <v>33059</v>
      </c>
      <c r="AK45" s="14"/>
      <c r="AL45" s="79">
        <f t="shared" si="3"/>
        <v>33086</v>
      </c>
      <c r="AM45" s="14"/>
      <c r="AN45" s="73">
        <f t="shared" si="4"/>
        <v>6.294533333333335</v>
      </c>
      <c r="AO45" s="15"/>
      <c r="AP45" s="73">
        <f t="shared" si="5"/>
        <v>8.566390245494027</v>
      </c>
      <c r="AQ45" s="15"/>
      <c r="AR45" s="73">
        <f t="shared" si="0"/>
        <v>29.195423623995058</v>
      </c>
      <c r="AS45" s="15"/>
      <c r="AT45" s="73">
        <f t="shared" si="1"/>
        <v>39.732793346447245</v>
      </c>
      <c r="AU45" s="15"/>
      <c r="AV45" s="76">
        <f t="shared" si="6"/>
        <v>27</v>
      </c>
      <c r="AW45" s="16"/>
      <c r="AX45" s="73">
        <f t="shared" si="7"/>
        <v>1.0813119860738911</v>
      </c>
      <c r="AY45" s="15"/>
      <c r="AZ45" s="73">
        <f t="shared" si="8"/>
        <v>1.4715849387573054</v>
      </c>
      <c r="BA45" s="15"/>
      <c r="BB45" s="15"/>
      <c r="BC45" s="15"/>
      <c r="BD45" s="48"/>
      <c r="BF45" s="43"/>
      <c r="BM45" s="44"/>
      <c r="BO45" s="43"/>
      <c r="BW45" s="44"/>
    </row>
    <row r="46" spans="2:75" ht="12.75">
      <c r="B46" s="59">
        <v>33086</v>
      </c>
      <c r="C46" s="14"/>
      <c r="D46" s="62">
        <v>33124</v>
      </c>
      <c r="E46" s="14"/>
      <c r="F46" s="65">
        <v>26.827</v>
      </c>
      <c r="G46" s="15"/>
      <c r="H46" s="65">
        <v>0.357</v>
      </c>
      <c r="I46" s="15"/>
      <c r="J46" s="65">
        <v>39.908</v>
      </c>
      <c r="K46" s="15"/>
      <c r="L46" s="65">
        <v>1.695</v>
      </c>
      <c r="M46" s="15"/>
      <c r="N46" s="65">
        <v>11.247</v>
      </c>
      <c r="O46" s="15"/>
      <c r="P46" s="65">
        <v>12.471</v>
      </c>
      <c r="Q46" s="15"/>
      <c r="R46" s="65">
        <v>3.3</v>
      </c>
      <c r="S46" s="15"/>
      <c r="T46" s="65">
        <v>13.243</v>
      </c>
      <c r="U46" s="15"/>
      <c r="V46" s="65">
        <v>2.971</v>
      </c>
      <c r="W46" s="15"/>
      <c r="X46" s="65">
        <v>2.49</v>
      </c>
      <c r="Y46" s="15"/>
      <c r="Z46" s="65">
        <v>0.7</v>
      </c>
      <c r="AA46" s="15"/>
      <c r="AB46" s="65">
        <v>1.805</v>
      </c>
      <c r="AC46" s="15"/>
      <c r="AD46" s="65">
        <v>3.633</v>
      </c>
      <c r="AE46" s="15"/>
      <c r="AF46" s="65">
        <v>5.871</v>
      </c>
      <c r="AG46" s="15"/>
      <c r="AH46" s="65">
        <v>7.886</v>
      </c>
      <c r="AJ46" s="82">
        <f t="shared" si="2"/>
        <v>33086</v>
      </c>
      <c r="AK46" s="14"/>
      <c r="AL46" s="79">
        <f t="shared" si="3"/>
        <v>33124</v>
      </c>
      <c r="AM46" s="14"/>
      <c r="AN46" s="73">
        <f t="shared" si="4"/>
        <v>8.960266666666666</v>
      </c>
      <c r="AO46" s="15"/>
      <c r="AP46" s="73">
        <f t="shared" si="5"/>
        <v>11.045232898447745</v>
      </c>
      <c r="AQ46" s="15"/>
      <c r="AR46" s="73">
        <f t="shared" si="0"/>
        <v>41.559678416821264</v>
      </c>
      <c r="AS46" s="15"/>
      <c r="AT46" s="73">
        <f t="shared" si="1"/>
        <v>51.23020824882998</v>
      </c>
      <c r="AU46" s="15"/>
      <c r="AV46" s="76">
        <f t="shared" si="6"/>
        <v>38</v>
      </c>
      <c r="AW46" s="16"/>
      <c r="AX46" s="73">
        <f t="shared" si="7"/>
        <v>1.093675747811086</v>
      </c>
      <c r="AY46" s="15"/>
      <c r="AZ46" s="73">
        <f t="shared" si="8"/>
        <v>1.3481633749692101</v>
      </c>
      <c r="BA46" s="15"/>
      <c r="BB46" s="15"/>
      <c r="BC46" s="15"/>
      <c r="BD46" s="48"/>
      <c r="BF46" s="43"/>
      <c r="BM46" s="44"/>
      <c r="BO46" s="43"/>
      <c r="BW46" s="44"/>
    </row>
    <row r="47" spans="2:75" ht="13.5" thickBot="1">
      <c r="B47" s="60">
        <v>33124</v>
      </c>
      <c r="C47" s="14"/>
      <c r="D47" s="63">
        <v>33156</v>
      </c>
      <c r="E47" s="14"/>
      <c r="F47" s="66">
        <v>70.986</v>
      </c>
      <c r="G47" s="15"/>
      <c r="H47" s="66">
        <v>6.514</v>
      </c>
      <c r="I47" s="15"/>
      <c r="J47" s="66">
        <v>70.62</v>
      </c>
      <c r="K47" s="15"/>
      <c r="L47" s="66">
        <v>6.743</v>
      </c>
      <c r="M47" s="15"/>
      <c r="N47" s="66">
        <v>18.995</v>
      </c>
      <c r="O47" s="15"/>
      <c r="P47" s="66">
        <v>23.197</v>
      </c>
      <c r="Q47" s="15"/>
      <c r="R47" s="66">
        <v>8.852</v>
      </c>
      <c r="S47" s="15"/>
      <c r="T47" s="66">
        <v>21.858</v>
      </c>
      <c r="U47" s="15"/>
      <c r="V47" s="66">
        <v>21.811</v>
      </c>
      <c r="W47" s="15"/>
      <c r="X47" s="66">
        <v>13.257</v>
      </c>
      <c r="Y47" s="15"/>
      <c r="Z47" s="66">
        <v>8.59</v>
      </c>
      <c r="AA47" s="15"/>
      <c r="AB47" s="66">
        <v>7.067</v>
      </c>
      <c r="AC47" s="15"/>
      <c r="AD47" s="66">
        <v>8.119</v>
      </c>
      <c r="AE47" s="15"/>
      <c r="AF47" s="66">
        <v>19.814</v>
      </c>
      <c r="AG47" s="15"/>
      <c r="AH47" s="66">
        <v>28.462</v>
      </c>
      <c r="AJ47" s="83">
        <f t="shared" si="2"/>
        <v>33124</v>
      </c>
      <c r="AK47" s="14"/>
      <c r="AL47" s="80">
        <f t="shared" si="3"/>
        <v>33156</v>
      </c>
      <c r="AM47" s="14"/>
      <c r="AN47" s="74">
        <f t="shared" si="4"/>
        <v>22.32566666666667</v>
      </c>
      <c r="AO47" s="15"/>
      <c r="AP47" s="74">
        <f t="shared" si="5"/>
        <v>20.935962602546795</v>
      </c>
      <c r="AQ47" s="15"/>
      <c r="AR47" s="74">
        <f t="shared" si="0"/>
        <v>103.5513296227582</v>
      </c>
      <c r="AS47" s="15"/>
      <c r="AT47" s="74">
        <f t="shared" si="1"/>
        <v>97.1055779338905</v>
      </c>
      <c r="AU47" s="15"/>
      <c r="AV47" s="77">
        <f t="shared" si="6"/>
        <v>32</v>
      </c>
      <c r="AW47" s="16"/>
      <c r="AX47" s="74">
        <f t="shared" si="7"/>
        <v>3.235979050711194</v>
      </c>
      <c r="AY47" s="15"/>
      <c r="AZ47" s="74">
        <f t="shared" si="8"/>
        <v>3.034549310434078</v>
      </c>
      <c r="BA47" s="15"/>
      <c r="BB47" s="15"/>
      <c r="BC47" s="15"/>
      <c r="BD47" s="48"/>
      <c r="BF47" s="43"/>
      <c r="BM47" s="44"/>
      <c r="BO47" s="43"/>
      <c r="BW47" s="44"/>
    </row>
    <row r="48" spans="2:75" ht="13.5" thickTop="1">
      <c r="B48" s="43"/>
      <c r="AH48" s="44"/>
      <c r="AJ48" s="43"/>
      <c r="BD48" s="44"/>
      <c r="BF48" s="43"/>
      <c r="BK48" s="44"/>
      <c r="BM48" s="44"/>
      <c r="BO48" s="43"/>
      <c r="BW48" s="44"/>
    </row>
    <row r="49" spans="2:75" ht="15.75">
      <c r="B49" s="43"/>
      <c r="F49" s="51" t="s">
        <v>31</v>
      </c>
      <c r="G49" s="52"/>
      <c r="H49" s="53"/>
      <c r="AH49" s="44"/>
      <c r="AJ49" s="43"/>
      <c r="BD49" s="44"/>
      <c r="BF49" s="43"/>
      <c r="BK49" s="44"/>
      <c r="BM49" s="44"/>
      <c r="BO49" s="43"/>
      <c r="BW49" s="44"/>
    </row>
    <row r="50" spans="2:75" ht="12.75">
      <c r="B50" s="43"/>
      <c r="AH50" s="44"/>
      <c r="AJ50" s="43"/>
      <c r="BD50" s="44"/>
      <c r="BF50" s="43"/>
      <c r="BK50" s="44"/>
      <c r="BM50" s="44"/>
      <c r="BO50" s="43"/>
      <c r="BW50" s="44"/>
    </row>
    <row r="51" spans="2:75" ht="16.5" thickBot="1">
      <c r="B51" s="43"/>
      <c r="D51" s="3"/>
      <c r="E51" s="3"/>
      <c r="F51" s="130" t="s">
        <v>28</v>
      </c>
      <c r="G51" s="130"/>
      <c r="H51" s="131"/>
      <c r="I51" s="3"/>
      <c r="J51" s="35">
        <v>0.5</v>
      </c>
      <c r="K51" s="8"/>
      <c r="L51" s="3"/>
      <c r="M51" s="3"/>
      <c r="X51" s="7"/>
      <c r="Y51" s="7"/>
      <c r="AH51" s="44"/>
      <c r="AJ51" s="43"/>
      <c r="BD51" s="44"/>
      <c r="BF51" s="43"/>
      <c r="BK51" s="44"/>
      <c r="BM51" s="44"/>
      <c r="BO51" s="43"/>
      <c r="BQ51" s="84" t="s">
        <v>39</v>
      </c>
      <c r="BS51" s="101" t="s">
        <v>37</v>
      </c>
      <c r="BU51" s="103">
        <f>BU39+BU40</f>
        <v>398.81540854978357</v>
      </c>
      <c r="BV51" s="17"/>
      <c r="BW51" s="101" t="s">
        <v>68</v>
      </c>
    </row>
    <row r="52" spans="2:75" ht="16.5" thickTop="1">
      <c r="B52" s="43"/>
      <c r="D52" s="3"/>
      <c r="E52" s="3"/>
      <c r="F52" s="3"/>
      <c r="G52" s="3"/>
      <c r="H52" s="3"/>
      <c r="I52" s="3"/>
      <c r="J52" s="8"/>
      <c r="K52" s="8"/>
      <c r="L52" s="3"/>
      <c r="M52" s="3"/>
      <c r="X52" s="7"/>
      <c r="Y52" s="7"/>
      <c r="AH52" s="44"/>
      <c r="AJ52" s="43"/>
      <c r="BD52" s="44"/>
      <c r="BF52" s="43"/>
      <c r="BK52" s="44"/>
      <c r="BM52" s="44"/>
      <c r="BO52" s="43"/>
      <c r="BQ52" s="84"/>
      <c r="BS52" s="84"/>
      <c r="BU52" s="104"/>
      <c r="BV52" s="17"/>
      <c r="BW52" s="84"/>
    </row>
    <row r="53" spans="2:75" ht="14.25">
      <c r="B53" s="56"/>
      <c r="D53" s="67"/>
      <c r="F53" s="54" t="s">
        <v>15</v>
      </c>
      <c r="G53" s="9"/>
      <c r="H53" s="54" t="s">
        <v>15</v>
      </c>
      <c r="I53" s="9"/>
      <c r="J53" s="54" t="s">
        <v>15</v>
      </c>
      <c r="K53" s="9"/>
      <c r="L53" s="54" t="s">
        <v>15</v>
      </c>
      <c r="M53" s="9"/>
      <c r="N53" s="54" t="s">
        <v>15</v>
      </c>
      <c r="O53" s="9"/>
      <c r="P53" s="54" t="s">
        <v>15</v>
      </c>
      <c r="Q53" s="9"/>
      <c r="R53" s="54" t="s">
        <v>15</v>
      </c>
      <c r="S53" s="9"/>
      <c r="T53" s="54" t="s">
        <v>15</v>
      </c>
      <c r="U53" s="9"/>
      <c r="V53" s="54" t="s">
        <v>15</v>
      </c>
      <c r="W53" s="9"/>
      <c r="X53" s="54" t="s">
        <v>15</v>
      </c>
      <c r="Y53" s="9"/>
      <c r="AH53" s="44"/>
      <c r="AJ53" s="56"/>
      <c r="AL53" s="67"/>
      <c r="AN53" s="54" t="s">
        <v>15</v>
      </c>
      <c r="AO53" s="9"/>
      <c r="AP53" s="54" t="s">
        <v>15</v>
      </c>
      <c r="AQ53" s="9"/>
      <c r="AR53" s="54" t="s">
        <v>15</v>
      </c>
      <c r="AS53" s="9"/>
      <c r="AT53" s="54" t="s">
        <v>15</v>
      </c>
      <c r="AU53" s="9"/>
      <c r="AV53" s="54" t="s">
        <v>15</v>
      </c>
      <c r="AW53" s="9"/>
      <c r="AX53" s="54" t="s">
        <v>15</v>
      </c>
      <c r="AY53" s="9"/>
      <c r="AZ53" s="54"/>
      <c r="BA53" s="9"/>
      <c r="BB53" s="54" t="s">
        <v>15</v>
      </c>
      <c r="BC53" s="9"/>
      <c r="BD53" s="54" t="s">
        <v>15</v>
      </c>
      <c r="BF53" s="43"/>
      <c r="BK53" s="44"/>
      <c r="BM53" s="44"/>
      <c r="BO53" s="43"/>
      <c r="BQ53" s="84"/>
      <c r="BS53" s="84" t="s">
        <v>38</v>
      </c>
      <c r="BU53" s="104">
        <f>BW39+BW40</f>
        <v>32.49037429990984</v>
      </c>
      <c r="BV53" s="17"/>
      <c r="BW53" s="84" t="s">
        <v>68</v>
      </c>
    </row>
    <row r="54" spans="2:75" ht="14.25">
      <c r="B54" s="56"/>
      <c r="D54" s="67"/>
      <c r="F54" s="54" t="s">
        <v>1</v>
      </c>
      <c r="G54" s="9"/>
      <c r="H54" s="54" t="s">
        <v>2</v>
      </c>
      <c r="I54" s="9"/>
      <c r="J54" s="54" t="s">
        <v>3</v>
      </c>
      <c r="K54" s="9"/>
      <c r="L54" s="54" t="s">
        <v>4</v>
      </c>
      <c r="M54" s="9"/>
      <c r="N54" s="54" t="s">
        <v>5</v>
      </c>
      <c r="O54" s="9"/>
      <c r="P54" s="54" t="s">
        <v>6</v>
      </c>
      <c r="Q54" s="9"/>
      <c r="R54" s="54" t="s">
        <v>7</v>
      </c>
      <c r="S54" s="9"/>
      <c r="T54" s="54" t="s">
        <v>8</v>
      </c>
      <c r="U54" s="9"/>
      <c r="V54" s="54" t="s">
        <v>9</v>
      </c>
      <c r="W54" s="9"/>
      <c r="X54" s="54" t="s">
        <v>10</v>
      </c>
      <c r="Y54" s="9"/>
      <c r="AH54" s="44"/>
      <c r="AJ54" s="56"/>
      <c r="AL54" s="67"/>
      <c r="AN54" s="54" t="s">
        <v>65</v>
      </c>
      <c r="AO54" s="9"/>
      <c r="AP54" s="54" t="s">
        <v>21</v>
      </c>
      <c r="AQ54" s="9"/>
      <c r="AR54" s="54" t="s">
        <v>65</v>
      </c>
      <c r="AS54" s="9"/>
      <c r="AT54" s="54" t="s">
        <v>21</v>
      </c>
      <c r="AU54" s="9"/>
      <c r="AV54" s="54" t="s">
        <v>65</v>
      </c>
      <c r="AW54" s="9"/>
      <c r="AX54" s="54" t="s">
        <v>21</v>
      </c>
      <c r="AY54" s="9"/>
      <c r="AZ54" s="71"/>
      <c r="BA54" s="12"/>
      <c r="BB54" s="54" t="s">
        <v>65</v>
      </c>
      <c r="BC54" s="9"/>
      <c r="BD54" s="54" t="s">
        <v>21</v>
      </c>
      <c r="BF54" s="43"/>
      <c r="BK54" s="44"/>
      <c r="BM54" s="44"/>
      <c r="BO54" s="43"/>
      <c r="BQ54" s="84"/>
      <c r="BS54" s="106" t="s">
        <v>18</v>
      </c>
      <c r="BU54" s="107">
        <f>BU51+BU53</f>
        <v>431.3057828496934</v>
      </c>
      <c r="BV54" s="17"/>
      <c r="BW54" s="106" t="s">
        <v>68</v>
      </c>
    </row>
    <row r="55" spans="2:75" ht="13.5" thickBot="1">
      <c r="B55" s="56"/>
      <c r="D55" s="67"/>
      <c r="F55" s="54"/>
      <c r="G55" s="9"/>
      <c r="H55" s="54"/>
      <c r="I55" s="9"/>
      <c r="J55" s="54"/>
      <c r="K55" s="9"/>
      <c r="L55" s="54"/>
      <c r="M55" s="9"/>
      <c r="N55" s="54"/>
      <c r="O55" s="9"/>
      <c r="P55" s="54"/>
      <c r="Q55" s="9"/>
      <c r="R55" s="54"/>
      <c r="S55" s="9"/>
      <c r="T55" s="54"/>
      <c r="U55" s="9"/>
      <c r="V55" s="54"/>
      <c r="W55" s="9"/>
      <c r="X55" s="54"/>
      <c r="Y55" s="9"/>
      <c r="AH55" s="44"/>
      <c r="AJ55" s="56"/>
      <c r="AL55" s="67"/>
      <c r="AN55" s="54"/>
      <c r="AO55" s="9"/>
      <c r="AP55" s="54"/>
      <c r="AQ55" s="9"/>
      <c r="AR55" s="54"/>
      <c r="AS55" s="9"/>
      <c r="AT55" s="54"/>
      <c r="AU55" s="9"/>
      <c r="AV55" s="54"/>
      <c r="AW55" s="9"/>
      <c r="AX55" s="54"/>
      <c r="AY55" s="9"/>
      <c r="AZ55" s="71"/>
      <c r="BA55" s="12"/>
      <c r="BB55" s="54"/>
      <c r="BC55" s="9"/>
      <c r="BD55" s="54"/>
      <c r="BF55" s="43"/>
      <c r="BK55" s="44"/>
      <c r="BM55" s="44"/>
      <c r="BO55" s="43"/>
      <c r="BQ55" s="100"/>
      <c r="BR55" s="34"/>
      <c r="BS55" s="100"/>
      <c r="BT55" s="34"/>
      <c r="BU55" s="105"/>
      <c r="BV55" s="102"/>
      <c r="BW55" s="100"/>
    </row>
    <row r="56" spans="2:75" ht="15.75" thickBot="1" thickTop="1">
      <c r="B56" s="57" t="s">
        <v>50</v>
      </c>
      <c r="C56" s="13"/>
      <c r="D56" s="55" t="s">
        <v>51</v>
      </c>
      <c r="E56" s="9"/>
      <c r="F56" s="55" t="s">
        <v>52</v>
      </c>
      <c r="G56" s="9"/>
      <c r="H56" s="55" t="s">
        <v>52</v>
      </c>
      <c r="I56" s="9"/>
      <c r="J56" s="55" t="s">
        <v>52</v>
      </c>
      <c r="K56" s="9"/>
      <c r="L56" s="55" t="s">
        <v>52</v>
      </c>
      <c r="M56" s="9"/>
      <c r="N56" s="55" t="s">
        <v>53</v>
      </c>
      <c r="O56" s="9"/>
      <c r="P56" s="55" t="s">
        <v>52</v>
      </c>
      <c r="Q56" s="9"/>
      <c r="R56" s="55" t="s">
        <v>52</v>
      </c>
      <c r="S56" s="9"/>
      <c r="T56" s="55" t="s">
        <v>52</v>
      </c>
      <c r="U56" s="9"/>
      <c r="V56" s="55" t="s">
        <v>52</v>
      </c>
      <c r="W56" s="9"/>
      <c r="X56" s="55" t="s">
        <v>52</v>
      </c>
      <c r="Y56" s="9"/>
      <c r="AH56" s="44"/>
      <c r="AJ56" s="57" t="s">
        <v>50</v>
      </c>
      <c r="AK56" s="13"/>
      <c r="AL56" s="55" t="s">
        <v>51</v>
      </c>
      <c r="AM56" s="9"/>
      <c r="AN56" s="55" t="s">
        <v>19</v>
      </c>
      <c r="AO56" s="9"/>
      <c r="AP56" s="55" t="s">
        <v>19</v>
      </c>
      <c r="AQ56" s="9"/>
      <c r="AR56" s="55" t="s">
        <v>23</v>
      </c>
      <c r="AS56" s="9"/>
      <c r="AT56" s="55" t="s">
        <v>23</v>
      </c>
      <c r="AU56" s="9"/>
      <c r="AV56" s="55" t="s">
        <v>66</v>
      </c>
      <c r="AW56" s="9"/>
      <c r="AX56" s="55" t="s">
        <v>66</v>
      </c>
      <c r="AY56" s="9"/>
      <c r="AZ56" s="55" t="s">
        <v>22</v>
      </c>
      <c r="BA56" s="9"/>
      <c r="BB56" s="55" t="s">
        <v>67</v>
      </c>
      <c r="BC56" s="9"/>
      <c r="BD56" s="54" t="s">
        <v>67</v>
      </c>
      <c r="BF56" s="43"/>
      <c r="BK56" s="44"/>
      <c r="BM56" s="44"/>
      <c r="BO56" s="43"/>
      <c r="BQ56" s="108"/>
      <c r="BS56" s="108"/>
      <c r="BU56" s="108"/>
      <c r="BW56" s="84"/>
    </row>
    <row r="57" spans="2:75" ht="3.75" customHeight="1" thickTop="1">
      <c r="B57" s="47"/>
      <c r="C57" s="13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AH57" s="44"/>
      <c r="AJ57" s="47"/>
      <c r="AK57" s="13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41"/>
      <c r="BF57" s="43"/>
      <c r="BK57" s="44"/>
      <c r="BM57" s="44"/>
      <c r="BO57" s="43"/>
      <c r="BQ57" s="84"/>
      <c r="BS57" s="84"/>
      <c r="BU57" s="84"/>
      <c r="BW57" s="84"/>
    </row>
    <row r="58" spans="2:75" ht="14.25">
      <c r="B58" s="58">
        <v>32772</v>
      </c>
      <c r="C58" s="14"/>
      <c r="D58" s="61">
        <v>32787</v>
      </c>
      <c r="E58" s="14"/>
      <c r="F58" s="68">
        <v>4.504</v>
      </c>
      <c r="H58" s="68">
        <v>7.238</v>
      </c>
      <c r="J58" s="68">
        <v>1.82</v>
      </c>
      <c r="L58" s="68">
        <v>5.713</v>
      </c>
      <c r="N58" s="68">
        <v>1.278</v>
      </c>
      <c r="P58" s="68">
        <v>1.84</v>
      </c>
      <c r="R58" s="68">
        <v>0.486</v>
      </c>
      <c r="T58" s="68">
        <v>0.402</v>
      </c>
      <c r="V58" s="68">
        <v>2.312</v>
      </c>
      <c r="X58" s="68">
        <v>2.278</v>
      </c>
      <c r="AH58" s="44"/>
      <c r="AJ58" s="81">
        <f>B58</f>
        <v>32772</v>
      </c>
      <c r="AK58" s="14"/>
      <c r="AL58" s="78">
        <f>D58</f>
        <v>32787</v>
      </c>
      <c r="AM58" s="14"/>
      <c r="AN58" s="72">
        <f>AVERAGE(F58:X58)</f>
        <v>2.7871</v>
      </c>
      <c r="AO58" s="15"/>
      <c r="AP58" s="72">
        <f>STDEV(F58:X58)</f>
        <v>2.2827244175911083</v>
      </c>
      <c r="AQ58" s="15"/>
      <c r="AR58" s="72">
        <f aca="true" t="shared" si="9" ref="AR58:AR73">AN58/J$51</f>
        <v>5.5742</v>
      </c>
      <c r="AS58" s="15"/>
      <c r="AT58" s="72">
        <f aca="true" t="shared" si="10" ref="AT58:AT73">AP58/J$51</f>
        <v>4.565448835182217</v>
      </c>
      <c r="AU58" s="15"/>
      <c r="AV58" s="72">
        <f aca="true" t="shared" si="11" ref="AV58:AV73">AR58*V$12/V$13</f>
        <v>3.377502827103518</v>
      </c>
      <c r="AW58" s="15"/>
      <c r="AX58" s="72">
        <f aca="true" t="shared" si="12" ref="AX58:AX73">AT58*V$12/V$13</f>
        <v>2.7662832958674604</v>
      </c>
      <c r="AY58" s="15"/>
      <c r="AZ58" s="75">
        <f>AL58-AJ58</f>
        <v>15</v>
      </c>
      <c r="BA58" s="16"/>
      <c r="BB58" s="72">
        <f>AV58/AZ58</f>
        <v>0.22516685514023452</v>
      </c>
      <c r="BC58" s="15"/>
      <c r="BD58" s="72">
        <f>AX58/AZ58</f>
        <v>0.18441888639116402</v>
      </c>
      <c r="BF58" s="43"/>
      <c r="BK58" s="44"/>
      <c r="BM58" s="44"/>
      <c r="BO58" s="43"/>
      <c r="BQ58" s="101" t="s">
        <v>40</v>
      </c>
      <c r="BS58" s="84" t="s">
        <v>42</v>
      </c>
      <c r="BU58" s="103">
        <f>AVERAGE(AR84:AR99)</f>
        <v>28.714305555555555</v>
      </c>
      <c r="BV58" s="17"/>
      <c r="BW58" s="101" t="s">
        <v>69</v>
      </c>
    </row>
    <row r="59" spans="2:75" ht="12.75">
      <c r="B59" s="59">
        <v>32787</v>
      </c>
      <c r="C59" s="14"/>
      <c r="D59" s="62">
        <v>32807</v>
      </c>
      <c r="E59" s="14"/>
      <c r="F59" s="69">
        <v>7.103</v>
      </c>
      <c r="H59" s="69">
        <v>3.722</v>
      </c>
      <c r="J59" s="69">
        <v>3.762</v>
      </c>
      <c r="L59" s="69">
        <v>5.194</v>
      </c>
      <c r="N59" s="69">
        <v>0.094</v>
      </c>
      <c r="P59" s="69">
        <v>1.621</v>
      </c>
      <c r="R59" s="69">
        <v>0.372</v>
      </c>
      <c r="T59" s="69">
        <v>0.296</v>
      </c>
      <c r="V59" s="69">
        <v>1.17</v>
      </c>
      <c r="X59" s="69">
        <v>0.878</v>
      </c>
      <c r="AH59" s="44"/>
      <c r="AJ59" s="82">
        <f aca="true" t="shared" si="13" ref="AJ59:AJ73">B59</f>
        <v>32787</v>
      </c>
      <c r="AK59" s="14"/>
      <c r="AL59" s="79">
        <f aca="true" t="shared" si="14" ref="AL59:AL73">D59</f>
        <v>32807</v>
      </c>
      <c r="AM59" s="14"/>
      <c r="AN59" s="73">
        <f aca="true" t="shared" si="15" ref="AN59:AN73">AVERAGE(F59:X59)</f>
        <v>2.4212</v>
      </c>
      <c r="AO59" s="15"/>
      <c r="AP59" s="73">
        <f aca="true" t="shared" si="16" ref="AP59:AP73">STDEV(F59:X59)</f>
        <v>2.399452243047706</v>
      </c>
      <c r="AQ59" s="15"/>
      <c r="AR59" s="73">
        <f t="shared" si="9"/>
        <v>4.8424</v>
      </c>
      <c r="AS59" s="15"/>
      <c r="AT59" s="73">
        <f t="shared" si="10"/>
        <v>4.798904486095412</v>
      </c>
      <c r="AU59" s="15"/>
      <c r="AV59" s="73">
        <f t="shared" si="11"/>
        <v>2.934092728995384</v>
      </c>
      <c r="AW59" s="15"/>
      <c r="AX59" s="73">
        <f t="shared" si="12"/>
        <v>2.907738055467512</v>
      </c>
      <c r="AY59" s="15"/>
      <c r="AZ59" s="76">
        <f aca="true" t="shared" si="17" ref="AZ59:AZ73">AL59-AJ59</f>
        <v>20</v>
      </c>
      <c r="BA59" s="16"/>
      <c r="BB59" s="73">
        <f aca="true" t="shared" si="18" ref="BB59:BB73">AV59/AZ59</f>
        <v>0.14670463644976922</v>
      </c>
      <c r="BC59" s="15"/>
      <c r="BD59" s="73">
        <f aca="true" t="shared" si="19" ref="BD59:BD73">AX59/AZ59</f>
        <v>0.1453869027733756</v>
      </c>
      <c r="BF59" s="43"/>
      <c r="BK59" s="44"/>
      <c r="BM59" s="44"/>
      <c r="BO59" s="43"/>
      <c r="BQ59" s="84"/>
      <c r="BS59" s="106"/>
      <c r="BU59" s="1"/>
      <c r="BW59" s="84"/>
    </row>
    <row r="60" spans="2:75" ht="14.25">
      <c r="B60" s="59">
        <v>32807</v>
      </c>
      <c r="C60" s="14"/>
      <c r="D60" s="62">
        <v>32823</v>
      </c>
      <c r="E60" s="14"/>
      <c r="F60" s="69">
        <v>5.22</v>
      </c>
      <c r="H60" s="69">
        <v>12.573</v>
      </c>
      <c r="J60" s="69">
        <v>7.909</v>
      </c>
      <c r="L60" s="69">
        <v>12.155</v>
      </c>
      <c r="N60" s="69">
        <v>1.186</v>
      </c>
      <c r="P60" s="69">
        <v>2.839</v>
      </c>
      <c r="R60" s="69">
        <v>1.616</v>
      </c>
      <c r="T60" s="69">
        <v>2.517</v>
      </c>
      <c r="V60" s="69">
        <v>3.444</v>
      </c>
      <c r="X60" s="69">
        <v>1.615</v>
      </c>
      <c r="AH60" s="44"/>
      <c r="AJ60" s="82">
        <f t="shared" si="13"/>
        <v>32807</v>
      </c>
      <c r="AK60" s="14"/>
      <c r="AL60" s="79">
        <f t="shared" si="14"/>
        <v>32823</v>
      </c>
      <c r="AM60" s="14"/>
      <c r="AN60" s="73">
        <f t="shared" si="15"/>
        <v>5.1074</v>
      </c>
      <c r="AO60" s="15"/>
      <c r="AP60" s="73">
        <f t="shared" si="16"/>
        <v>4.316020677532589</v>
      </c>
      <c r="AQ60" s="15"/>
      <c r="AR60" s="73">
        <f t="shared" si="9"/>
        <v>10.2148</v>
      </c>
      <c r="AS60" s="15"/>
      <c r="AT60" s="73">
        <f t="shared" si="10"/>
        <v>8.632041355065178</v>
      </c>
      <c r="AU60" s="15"/>
      <c r="AV60" s="73">
        <f t="shared" si="11"/>
        <v>6.18932149515572</v>
      </c>
      <c r="AW60" s="15"/>
      <c r="AX60" s="73">
        <f t="shared" si="12"/>
        <v>5.23030104416905</v>
      </c>
      <c r="AY60" s="15"/>
      <c r="AZ60" s="76">
        <f t="shared" si="17"/>
        <v>16</v>
      </c>
      <c r="BA60" s="16"/>
      <c r="BB60" s="73">
        <f t="shared" si="18"/>
        <v>0.3868325934472325</v>
      </c>
      <c r="BC60" s="15"/>
      <c r="BD60" s="73">
        <f t="shared" si="19"/>
        <v>0.3268938152605656</v>
      </c>
      <c r="BF60" s="43"/>
      <c r="BK60" s="44"/>
      <c r="BM60" s="44"/>
      <c r="BO60" s="43"/>
      <c r="BQ60" s="101" t="s">
        <v>41</v>
      </c>
      <c r="BS60" s="84" t="s">
        <v>43</v>
      </c>
      <c r="BU60" s="103">
        <f>BU58*V14</f>
        <v>241.48730972222222</v>
      </c>
      <c r="BV60" s="17"/>
      <c r="BW60" s="101" t="s">
        <v>68</v>
      </c>
    </row>
    <row r="61" spans="2:75" ht="14.25">
      <c r="B61" s="59">
        <v>32823</v>
      </c>
      <c r="C61" s="14"/>
      <c r="D61" s="62">
        <v>32836</v>
      </c>
      <c r="E61" s="14"/>
      <c r="F61" s="69">
        <v>4.318</v>
      </c>
      <c r="H61" s="69">
        <v>5.057</v>
      </c>
      <c r="J61" s="69">
        <v>3.101</v>
      </c>
      <c r="L61" s="69">
        <v>5.816</v>
      </c>
      <c r="N61" s="69">
        <v>0.794</v>
      </c>
      <c r="P61" s="69">
        <v>1.924</v>
      </c>
      <c r="R61" s="69">
        <v>0.782</v>
      </c>
      <c r="T61" s="69">
        <v>0.954</v>
      </c>
      <c r="V61" s="69">
        <v>0.666</v>
      </c>
      <c r="X61" s="69">
        <v>0.564</v>
      </c>
      <c r="AH61" s="44"/>
      <c r="AJ61" s="82">
        <f t="shared" si="13"/>
        <v>32823</v>
      </c>
      <c r="AK61" s="14"/>
      <c r="AL61" s="79">
        <f t="shared" si="14"/>
        <v>32836</v>
      </c>
      <c r="AM61" s="14"/>
      <c r="AN61" s="73">
        <f t="shared" si="15"/>
        <v>2.3975999999999997</v>
      </c>
      <c r="AO61" s="15"/>
      <c r="AP61" s="73">
        <f t="shared" si="16"/>
        <v>2.021854934899578</v>
      </c>
      <c r="AQ61" s="15"/>
      <c r="AR61" s="73">
        <f t="shared" si="9"/>
        <v>4.7951999999999995</v>
      </c>
      <c r="AS61" s="15"/>
      <c r="AT61" s="73">
        <f t="shared" si="10"/>
        <v>4.043709869799156</v>
      </c>
      <c r="AU61" s="15"/>
      <c r="AV61" s="73">
        <f t="shared" si="11"/>
        <v>2.9054934441761664</v>
      </c>
      <c r="AW61" s="15"/>
      <c r="AX61" s="73">
        <f t="shared" si="12"/>
        <v>2.4501527604379185</v>
      </c>
      <c r="AY61" s="15"/>
      <c r="AZ61" s="76">
        <f t="shared" si="17"/>
        <v>13</v>
      </c>
      <c r="BA61" s="16"/>
      <c r="BB61" s="73">
        <f t="shared" si="18"/>
        <v>0.22349949570585895</v>
      </c>
      <c r="BC61" s="15"/>
      <c r="BD61" s="73">
        <f t="shared" si="19"/>
        <v>0.18847328926445528</v>
      </c>
      <c r="BF61" s="43"/>
      <c r="BK61" s="44"/>
      <c r="BM61" s="44"/>
      <c r="BO61" s="43"/>
      <c r="BQ61" s="84"/>
      <c r="BS61" s="106" t="s">
        <v>44</v>
      </c>
      <c r="BU61" s="110">
        <f>BU54-BU60</f>
        <v>189.81847312747118</v>
      </c>
      <c r="BV61" s="17"/>
      <c r="BW61" s="112" t="s">
        <v>68</v>
      </c>
    </row>
    <row r="62" spans="2:75" ht="15" thickBot="1">
      <c r="B62" s="59">
        <v>32836</v>
      </c>
      <c r="C62" s="14"/>
      <c r="D62" s="62">
        <v>32851</v>
      </c>
      <c r="E62" s="14"/>
      <c r="F62" s="69">
        <v>5.116</v>
      </c>
      <c r="H62" s="69">
        <v>4.212</v>
      </c>
      <c r="J62" s="69">
        <v>2.576</v>
      </c>
      <c r="L62" s="69">
        <v>5.456</v>
      </c>
      <c r="N62" s="69">
        <v>1.404</v>
      </c>
      <c r="P62" s="69">
        <v>8.014</v>
      </c>
      <c r="R62" s="69">
        <v>1.446</v>
      </c>
      <c r="T62" s="69">
        <v>2.605</v>
      </c>
      <c r="V62" s="69">
        <v>2.606</v>
      </c>
      <c r="X62" s="69">
        <v>0.314</v>
      </c>
      <c r="AH62" s="44"/>
      <c r="AJ62" s="82">
        <f t="shared" si="13"/>
        <v>32836</v>
      </c>
      <c r="AK62" s="14"/>
      <c r="AL62" s="79">
        <f t="shared" si="14"/>
        <v>32851</v>
      </c>
      <c r="AM62" s="14"/>
      <c r="AN62" s="73">
        <f t="shared" si="15"/>
        <v>3.3749000000000002</v>
      </c>
      <c r="AO62" s="15"/>
      <c r="AP62" s="73">
        <f t="shared" si="16"/>
        <v>2.3185435298911248</v>
      </c>
      <c r="AQ62" s="15"/>
      <c r="AR62" s="73">
        <f t="shared" si="9"/>
        <v>6.7498000000000005</v>
      </c>
      <c r="AS62" s="15"/>
      <c r="AT62" s="73">
        <f t="shared" si="10"/>
        <v>4.6370870597822496</v>
      </c>
      <c r="AU62" s="15"/>
      <c r="AV62" s="73">
        <f t="shared" si="11"/>
        <v>4.089818912558452</v>
      </c>
      <c r="AW62" s="15"/>
      <c r="AX62" s="73">
        <f t="shared" si="12"/>
        <v>2.8096901176742284</v>
      </c>
      <c r="AY62" s="15"/>
      <c r="AZ62" s="76">
        <f t="shared" si="17"/>
        <v>15</v>
      </c>
      <c r="BA62" s="16"/>
      <c r="BB62" s="73">
        <f t="shared" si="18"/>
        <v>0.2726545941705635</v>
      </c>
      <c r="BC62" s="15"/>
      <c r="BD62" s="73">
        <f t="shared" si="19"/>
        <v>0.18731267451161523</v>
      </c>
      <c r="BF62" s="43"/>
      <c r="BK62" s="44"/>
      <c r="BM62" s="44"/>
      <c r="BO62" s="43"/>
      <c r="BQ62" s="100"/>
      <c r="BS62" s="109" t="s">
        <v>18</v>
      </c>
      <c r="BU62" s="111">
        <f>BU60+BU61</f>
        <v>431.3057828496934</v>
      </c>
      <c r="BV62" s="17"/>
      <c r="BW62" s="109" t="s">
        <v>68</v>
      </c>
    </row>
    <row r="63" spans="2:75" ht="13.5" thickTop="1">
      <c r="B63" s="59">
        <v>32851</v>
      </c>
      <c r="C63" s="14"/>
      <c r="D63" s="62">
        <v>32862</v>
      </c>
      <c r="E63" s="14"/>
      <c r="F63" s="69">
        <v>1.388</v>
      </c>
      <c r="H63" s="69">
        <v>0.532</v>
      </c>
      <c r="J63" s="69">
        <v>0.192</v>
      </c>
      <c r="L63" s="69">
        <v>2.63</v>
      </c>
      <c r="N63" s="69">
        <v>1.488</v>
      </c>
      <c r="P63" s="69">
        <v>0.376</v>
      </c>
      <c r="R63" s="69">
        <v>0.566</v>
      </c>
      <c r="T63" s="69">
        <v>0</v>
      </c>
      <c r="V63" s="69">
        <v>0.344</v>
      </c>
      <c r="X63" s="69">
        <v>0.328</v>
      </c>
      <c r="AH63" s="44"/>
      <c r="AJ63" s="82">
        <f t="shared" si="13"/>
        <v>32851</v>
      </c>
      <c r="AK63" s="14"/>
      <c r="AL63" s="79">
        <f t="shared" si="14"/>
        <v>32862</v>
      </c>
      <c r="AM63" s="14"/>
      <c r="AN63" s="73">
        <f t="shared" si="15"/>
        <v>0.7844000000000001</v>
      </c>
      <c r="AO63" s="15"/>
      <c r="AP63" s="73">
        <f t="shared" si="16"/>
        <v>0.8105070018204651</v>
      </c>
      <c r="AQ63" s="15"/>
      <c r="AR63" s="73">
        <f t="shared" si="9"/>
        <v>1.5688000000000002</v>
      </c>
      <c r="AS63" s="15"/>
      <c r="AT63" s="73">
        <f t="shared" si="10"/>
        <v>1.6210140036409302</v>
      </c>
      <c r="AU63" s="15"/>
      <c r="AV63" s="73">
        <f t="shared" si="11"/>
        <v>0.9505626700082521</v>
      </c>
      <c r="AW63" s="15"/>
      <c r="AX63" s="73">
        <f t="shared" si="12"/>
        <v>0.9822000251285626</v>
      </c>
      <c r="AY63" s="15"/>
      <c r="AZ63" s="76">
        <f t="shared" si="17"/>
        <v>11</v>
      </c>
      <c r="BA63" s="16"/>
      <c r="BB63" s="73">
        <f t="shared" si="18"/>
        <v>0.08641478818256837</v>
      </c>
      <c r="BC63" s="15"/>
      <c r="BD63" s="73">
        <f t="shared" si="19"/>
        <v>0.08929091137532387</v>
      </c>
      <c r="BF63" s="43"/>
      <c r="BK63" s="44"/>
      <c r="BM63" s="44"/>
      <c r="BO63" s="43"/>
      <c r="BW63" s="44"/>
    </row>
    <row r="64" spans="2:75" ht="12.75">
      <c r="B64" s="59">
        <v>32862</v>
      </c>
      <c r="C64" s="14"/>
      <c r="D64" s="62">
        <v>32883</v>
      </c>
      <c r="E64" s="14"/>
      <c r="F64" s="69">
        <v>1.919</v>
      </c>
      <c r="H64" s="69">
        <v>2.488</v>
      </c>
      <c r="J64" s="69">
        <v>0.498</v>
      </c>
      <c r="L64" s="69">
        <v>1.186</v>
      </c>
      <c r="N64" s="69">
        <v>5.173</v>
      </c>
      <c r="P64" s="69">
        <v>1.182</v>
      </c>
      <c r="R64" s="69">
        <v>1.348</v>
      </c>
      <c r="T64" s="69">
        <v>0.774</v>
      </c>
      <c r="V64" s="69">
        <v>1.398</v>
      </c>
      <c r="X64" s="69">
        <v>1.388</v>
      </c>
      <c r="AH64" s="44"/>
      <c r="AJ64" s="82">
        <f t="shared" si="13"/>
        <v>32862</v>
      </c>
      <c r="AK64" s="14"/>
      <c r="AL64" s="79">
        <f t="shared" si="14"/>
        <v>32883</v>
      </c>
      <c r="AM64" s="14"/>
      <c r="AN64" s="73">
        <f t="shared" si="15"/>
        <v>1.7353999999999998</v>
      </c>
      <c r="AO64" s="15"/>
      <c r="AP64" s="73">
        <f t="shared" si="16"/>
        <v>1.327711247054703</v>
      </c>
      <c r="AQ64" s="15"/>
      <c r="AR64" s="73">
        <f t="shared" si="9"/>
        <v>3.4707999999999997</v>
      </c>
      <c r="AS64" s="15"/>
      <c r="AT64" s="73">
        <f t="shared" si="10"/>
        <v>2.655422494109406</v>
      </c>
      <c r="AU64" s="15"/>
      <c r="AV64" s="73">
        <f t="shared" si="11"/>
        <v>2.103016901494544</v>
      </c>
      <c r="AW64" s="15"/>
      <c r="AX64" s="73">
        <f t="shared" si="12"/>
        <v>1.6089657674659668</v>
      </c>
      <c r="AY64" s="15"/>
      <c r="AZ64" s="76">
        <f t="shared" si="17"/>
        <v>21</v>
      </c>
      <c r="BA64" s="16"/>
      <c r="BB64" s="73">
        <f t="shared" si="18"/>
        <v>0.10014366197593068</v>
      </c>
      <c r="BC64" s="15"/>
      <c r="BD64" s="73">
        <f t="shared" si="19"/>
        <v>0.07661741749837937</v>
      </c>
      <c r="BF64" s="43"/>
      <c r="BK64" s="44"/>
      <c r="BM64" s="44"/>
      <c r="BO64" s="43"/>
      <c r="BW64" s="44"/>
    </row>
    <row r="65" spans="2:75" ht="13.5" thickBot="1">
      <c r="B65" s="59">
        <v>32883</v>
      </c>
      <c r="C65" s="14"/>
      <c r="D65" s="62">
        <v>32905</v>
      </c>
      <c r="E65" s="14"/>
      <c r="F65" s="69">
        <v>0.81</v>
      </c>
      <c r="H65" s="69">
        <v>2.342</v>
      </c>
      <c r="J65" s="69">
        <v>0.082</v>
      </c>
      <c r="L65" s="69">
        <v>0</v>
      </c>
      <c r="N65" s="69">
        <v>1.054</v>
      </c>
      <c r="P65" s="69">
        <v>0</v>
      </c>
      <c r="R65" s="69">
        <v>0</v>
      </c>
      <c r="T65" s="69">
        <v>0</v>
      </c>
      <c r="V65" s="69">
        <v>0.856</v>
      </c>
      <c r="X65" s="69">
        <v>0.47</v>
      </c>
      <c r="AH65" s="44"/>
      <c r="AJ65" s="82">
        <f t="shared" si="13"/>
        <v>32883</v>
      </c>
      <c r="AK65" s="14"/>
      <c r="AL65" s="79">
        <f t="shared" si="14"/>
        <v>32905</v>
      </c>
      <c r="AM65" s="14"/>
      <c r="AN65" s="73">
        <f t="shared" si="15"/>
        <v>0.5614</v>
      </c>
      <c r="AO65" s="15"/>
      <c r="AP65" s="73">
        <f t="shared" si="16"/>
        <v>0.7498622391998265</v>
      </c>
      <c r="AQ65" s="15"/>
      <c r="AR65" s="73">
        <f t="shared" si="9"/>
        <v>1.1228</v>
      </c>
      <c r="AS65" s="15"/>
      <c r="AT65" s="73">
        <f t="shared" si="10"/>
        <v>1.499724478399653</v>
      </c>
      <c r="AU65" s="15"/>
      <c r="AV65" s="73">
        <f t="shared" si="11"/>
        <v>0.6803236651486902</v>
      </c>
      <c r="AW65" s="15"/>
      <c r="AX65" s="73">
        <f t="shared" si="12"/>
        <v>0.9087086336462948</v>
      </c>
      <c r="AY65" s="15"/>
      <c r="AZ65" s="76">
        <f t="shared" si="17"/>
        <v>22</v>
      </c>
      <c r="BA65" s="16"/>
      <c r="BB65" s="73">
        <f t="shared" si="18"/>
        <v>0.030923802961304103</v>
      </c>
      <c r="BC65" s="15"/>
      <c r="BD65" s="73">
        <f t="shared" si="19"/>
        <v>0.0413049378930134</v>
      </c>
      <c r="BF65" s="43"/>
      <c r="BG65" s="34"/>
      <c r="BH65" s="34"/>
      <c r="BI65" s="34"/>
      <c r="BJ65" s="34"/>
      <c r="BK65" s="50"/>
      <c r="BM65" s="44"/>
      <c r="BO65" s="43"/>
      <c r="BW65" s="44"/>
    </row>
    <row r="66" spans="2:75" ht="13.5" thickTop="1">
      <c r="B66" s="59">
        <v>32905</v>
      </c>
      <c r="C66" s="14"/>
      <c r="D66" s="62">
        <v>32933</v>
      </c>
      <c r="E66" s="14"/>
      <c r="F66" s="69">
        <v>1.67</v>
      </c>
      <c r="H66" s="69">
        <v>2.59</v>
      </c>
      <c r="J66" s="69">
        <v>0</v>
      </c>
      <c r="L66" s="69">
        <v>1.644</v>
      </c>
      <c r="N66" s="69">
        <v>0.856</v>
      </c>
      <c r="P66" s="69">
        <v>0.76</v>
      </c>
      <c r="R66" s="69">
        <v>0.62</v>
      </c>
      <c r="T66" s="69">
        <v>0.506</v>
      </c>
      <c r="V66" s="69">
        <v>0</v>
      </c>
      <c r="X66" s="69">
        <v>0.204</v>
      </c>
      <c r="AH66" s="44"/>
      <c r="AJ66" s="82">
        <f t="shared" si="13"/>
        <v>32905</v>
      </c>
      <c r="AK66" s="14"/>
      <c r="AL66" s="79">
        <f t="shared" si="14"/>
        <v>32933</v>
      </c>
      <c r="AM66" s="14"/>
      <c r="AN66" s="73">
        <f t="shared" si="15"/>
        <v>0.885</v>
      </c>
      <c r="AO66" s="15"/>
      <c r="AP66" s="73">
        <f t="shared" si="16"/>
        <v>0.8406263537783398</v>
      </c>
      <c r="AQ66" s="15"/>
      <c r="AR66" s="73">
        <f t="shared" si="9"/>
        <v>1.77</v>
      </c>
      <c r="AS66" s="15"/>
      <c r="AT66" s="73">
        <f t="shared" si="10"/>
        <v>1.6812527075566797</v>
      </c>
      <c r="AU66" s="15"/>
      <c r="AV66" s="73">
        <f t="shared" si="11"/>
        <v>1.072473180720682</v>
      </c>
      <c r="AW66" s="15"/>
      <c r="AX66" s="73">
        <f t="shared" si="12"/>
        <v>1.0186996829765937</v>
      </c>
      <c r="AY66" s="15"/>
      <c r="AZ66" s="76">
        <f t="shared" si="17"/>
        <v>28</v>
      </c>
      <c r="BA66" s="16"/>
      <c r="BB66" s="73">
        <f t="shared" si="18"/>
        <v>0.03830261359716721</v>
      </c>
      <c r="BC66" s="15"/>
      <c r="BD66" s="73">
        <f t="shared" si="19"/>
        <v>0.03638213153487835</v>
      </c>
      <c r="BF66" s="43"/>
      <c r="BM66" s="44"/>
      <c r="BO66" s="43"/>
      <c r="BW66" s="44"/>
    </row>
    <row r="67" spans="2:75" ht="12.75">
      <c r="B67" s="59">
        <v>32933</v>
      </c>
      <c r="C67" s="14"/>
      <c r="D67" s="62">
        <v>32969</v>
      </c>
      <c r="E67" s="14"/>
      <c r="F67" s="69">
        <v>0.354</v>
      </c>
      <c r="H67" s="69">
        <v>0.206</v>
      </c>
      <c r="J67" s="69">
        <v>0</v>
      </c>
      <c r="L67" s="69">
        <v>0</v>
      </c>
      <c r="N67" s="69">
        <v>0</v>
      </c>
      <c r="P67" s="69">
        <v>0</v>
      </c>
      <c r="R67" s="69">
        <v>0</v>
      </c>
      <c r="T67" s="69">
        <v>0</v>
      </c>
      <c r="V67" s="69">
        <v>0</v>
      </c>
      <c r="X67" s="69">
        <v>0</v>
      </c>
      <c r="AH67" s="44"/>
      <c r="AJ67" s="82">
        <f t="shared" si="13"/>
        <v>32933</v>
      </c>
      <c r="AK67" s="14"/>
      <c r="AL67" s="79">
        <f t="shared" si="14"/>
        <v>32969</v>
      </c>
      <c r="AM67" s="14"/>
      <c r="AN67" s="73">
        <f t="shared" si="15"/>
        <v>0.055999999999999994</v>
      </c>
      <c r="AO67" s="15"/>
      <c r="AP67" s="73">
        <f t="shared" si="16"/>
        <v>0.12310429182878502</v>
      </c>
      <c r="AQ67" s="15"/>
      <c r="AR67" s="73">
        <f t="shared" si="9"/>
        <v>0.11199999999999999</v>
      </c>
      <c r="AS67" s="15"/>
      <c r="AT67" s="73">
        <f t="shared" si="10"/>
        <v>0.24620858365757003</v>
      </c>
      <c r="AU67" s="15"/>
      <c r="AV67" s="73">
        <f t="shared" si="11"/>
        <v>0.06786270974051772</v>
      </c>
      <c r="AW67" s="15"/>
      <c r="AX67" s="73">
        <f t="shared" si="12"/>
        <v>0.1491819790033719</v>
      </c>
      <c r="AY67" s="15"/>
      <c r="AZ67" s="76">
        <f t="shared" si="17"/>
        <v>36</v>
      </c>
      <c r="BA67" s="16"/>
      <c r="BB67" s="73">
        <f t="shared" si="18"/>
        <v>0.0018850752705699368</v>
      </c>
      <c r="BC67" s="15"/>
      <c r="BD67" s="73">
        <f t="shared" si="19"/>
        <v>0.004143943861204775</v>
      </c>
      <c r="BF67" s="43"/>
      <c r="BM67" s="44"/>
      <c r="BO67" s="43"/>
      <c r="BW67" s="44"/>
    </row>
    <row r="68" spans="2:75" ht="12.75">
      <c r="B68" s="59">
        <v>32969</v>
      </c>
      <c r="C68" s="14"/>
      <c r="D68" s="62">
        <v>32998</v>
      </c>
      <c r="E68" s="14"/>
      <c r="F68" s="69">
        <v>0</v>
      </c>
      <c r="H68" s="69">
        <v>0</v>
      </c>
      <c r="J68" s="69">
        <v>0</v>
      </c>
      <c r="L68" s="69">
        <v>0</v>
      </c>
      <c r="N68" s="69">
        <v>0</v>
      </c>
      <c r="P68" s="69">
        <v>0</v>
      </c>
      <c r="R68" s="69">
        <v>0</v>
      </c>
      <c r="T68" s="69">
        <v>0</v>
      </c>
      <c r="V68" s="69">
        <v>0</v>
      </c>
      <c r="X68" s="69">
        <v>0</v>
      </c>
      <c r="AH68" s="44"/>
      <c r="AJ68" s="82">
        <f t="shared" si="13"/>
        <v>32969</v>
      </c>
      <c r="AK68" s="14"/>
      <c r="AL68" s="79">
        <f t="shared" si="14"/>
        <v>32998</v>
      </c>
      <c r="AM68" s="14"/>
      <c r="AN68" s="73">
        <f t="shared" si="15"/>
        <v>0</v>
      </c>
      <c r="AO68" s="15"/>
      <c r="AP68" s="73">
        <f t="shared" si="16"/>
        <v>0</v>
      </c>
      <c r="AQ68" s="15"/>
      <c r="AR68" s="73">
        <f t="shared" si="9"/>
        <v>0</v>
      </c>
      <c r="AS68" s="15"/>
      <c r="AT68" s="73">
        <f t="shared" si="10"/>
        <v>0</v>
      </c>
      <c r="AU68" s="15"/>
      <c r="AV68" s="73">
        <f t="shared" si="11"/>
        <v>0</v>
      </c>
      <c r="AW68" s="15"/>
      <c r="AX68" s="73">
        <f t="shared" si="12"/>
        <v>0</v>
      </c>
      <c r="AY68" s="15"/>
      <c r="AZ68" s="76">
        <f t="shared" si="17"/>
        <v>29</v>
      </c>
      <c r="BA68" s="16"/>
      <c r="BB68" s="73">
        <f t="shared" si="18"/>
        <v>0</v>
      </c>
      <c r="BC68" s="15"/>
      <c r="BD68" s="73">
        <f t="shared" si="19"/>
        <v>0</v>
      </c>
      <c r="BF68" s="43"/>
      <c r="BM68" s="44"/>
      <c r="BO68" s="43"/>
      <c r="BW68" s="44"/>
    </row>
    <row r="69" spans="2:75" ht="12.75">
      <c r="B69" s="59">
        <v>32998</v>
      </c>
      <c r="C69" s="14"/>
      <c r="D69" s="62">
        <v>33033</v>
      </c>
      <c r="E69" s="14"/>
      <c r="F69" s="69">
        <v>0</v>
      </c>
      <c r="H69" s="69">
        <v>0.326</v>
      </c>
      <c r="J69" s="69">
        <v>0.218</v>
      </c>
      <c r="L69" s="69">
        <v>0</v>
      </c>
      <c r="N69" s="69">
        <v>0</v>
      </c>
      <c r="P69" s="69">
        <v>0.102</v>
      </c>
      <c r="R69" s="69">
        <v>0.19</v>
      </c>
      <c r="T69" s="69">
        <v>0</v>
      </c>
      <c r="V69" s="69">
        <v>0</v>
      </c>
      <c r="X69" s="69">
        <v>0</v>
      </c>
      <c r="AH69" s="44"/>
      <c r="AJ69" s="82">
        <f t="shared" si="13"/>
        <v>32998</v>
      </c>
      <c r="AK69" s="14"/>
      <c r="AL69" s="79">
        <f t="shared" si="14"/>
        <v>33033</v>
      </c>
      <c r="AM69" s="14"/>
      <c r="AN69" s="73">
        <f t="shared" si="15"/>
        <v>0.08360000000000001</v>
      </c>
      <c r="AO69" s="15"/>
      <c r="AP69" s="73">
        <f t="shared" si="16"/>
        <v>0.12037644657028586</v>
      </c>
      <c r="AQ69" s="15"/>
      <c r="AR69" s="73">
        <f t="shared" si="9"/>
        <v>0.16720000000000002</v>
      </c>
      <c r="AS69" s="15"/>
      <c r="AT69" s="73">
        <f t="shared" si="10"/>
        <v>0.24075289314057172</v>
      </c>
      <c r="AU69" s="15"/>
      <c r="AV69" s="73">
        <f t="shared" si="11"/>
        <v>0.10130933096977292</v>
      </c>
      <c r="AW69" s="15"/>
      <c r="AX69" s="73">
        <f t="shared" si="12"/>
        <v>0.1458762830927545</v>
      </c>
      <c r="AY69" s="15"/>
      <c r="AZ69" s="76">
        <f t="shared" si="17"/>
        <v>35</v>
      </c>
      <c r="BA69" s="16"/>
      <c r="BB69" s="73">
        <f t="shared" si="18"/>
        <v>0.0028945523134220833</v>
      </c>
      <c r="BC69" s="15"/>
      <c r="BD69" s="73">
        <f t="shared" si="19"/>
        <v>0.004167893802650128</v>
      </c>
      <c r="BF69" s="43"/>
      <c r="BM69" s="44"/>
      <c r="BO69" s="43"/>
      <c r="BW69" s="44"/>
    </row>
    <row r="70" spans="2:75" ht="12.75">
      <c r="B70" s="59">
        <v>33033</v>
      </c>
      <c r="C70" s="14"/>
      <c r="D70" s="62">
        <v>33059</v>
      </c>
      <c r="E70" s="14"/>
      <c r="F70" s="69">
        <v>1.904</v>
      </c>
      <c r="H70" s="69">
        <v>4.968</v>
      </c>
      <c r="J70" s="69">
        <v>1.106</v>
      </c>
      <c r="L70" s="69">
        <v>1.659</v>
      </c>
      <c r="N70" s="69">
        <v>0</v>
      </c>
      <c r="P70" s="69">
        <v>0.658</v>
      </c>
      <c r="R70" s="69">
        <v>0.314</v>
      </c>
      <c r="T70" s="69">
        <v>0.308</v>
      </c>
      <c r="V70" s="69">
        <v>0.284</v>
      </c>
      <c r="X70" s="69">
        <v>0</v>
      </c>
      <c r="AH70" s="44"/>
      <c r="AJ70" s="82">
        <f t="shared" si="13"/>
        <v>33033</v>
      </c>
      <c r="AK70" s="14"/>
      <c r="AL70" s="79">
        <f t="shared" si="14"/>
        <v>33059</v>
      </c>
      <c r="AM70" s="14"/>
      <c r="AN70" s="73">
        <f t="shared" si="15"/>
        <v>1.1201</v>
      </c>
      <c r="AO70" s="15"/>
      <c r="AP70" s="73">
        <f t="shared" si="16"/>
        <v>1.5071163377641272</v>
      </c>
      <c r="AQ70" s="15"/>
      <c r="AR70" s="73">
        <f t="shared" si="9"/>
        <v>2.2402</v>
      </c>
      <c r="AS70" s="15"/>
      <c r="AT70" s="73">
        <f t="shared" si="10"/>
        <v>3.0142326755282545</v>
      </c>
      <c r="AU70" s="15"/>
      <c r="AV70" s="73">
        <f t="shared" si="11"/>
        <v>1.3573753782206057</v>
      </c>
      <c r="AW70" s="15"/>
      <c r="AX70" s="73">
        <f t="shared" si="12"/>
        <v>1.8263749745514117</v>
      </c>
      <c r="AY70" s="15"/>
      <c r="AZ70" s="76">
        <f t="shared" si="17"/>
        <v>26</v>
      </c>
      <c r="BA70" s="16"/>
      <c r="BB70" s="73">
        <f t="shared" si="18"/>
        <v>0.052206745316177146</v>
      </c>
      <c r="BC70" s="15"/>
      <c r="BD70" s="73">
        <f t="shared" si="19"/>
        <v>0.07024519132890045</v>
      </c>
      <c r="BF70" s="43"/>
      <c r="BM70" s="44"/>
      <c r="BO70" s="43"/>
      <c r="BW70" s="44"/>
    </row>
    <row r="71" spans="2:75" ht="12.75">
      <c r="B71" s="59">
        <v>33059</v>
      </c>
      <c r="C71" s="14"/>
      <c r="D71" s="62">
        <v>33086</v>
      </c>
      <c r="E71" s="14"/>
      <c r="F71" s="69">
        <v>3.152</v>
      </c>
      <c r="H71" s="69">
        <v>5.506</v>
      </c>
      <c r="J71" s="69">
        <v>1.432</v>
      </c>
      <c r="L71" s="69">
        <v>0.838</v>
      </c>
      <c r="N71" s="69">
        <v>0.156</v>
      </c>
      <c r="P71" s="69">
        <v>1.877</v>
      </c>
      <c r="R71" s="69">
        <v>1.224</v>
      </c>
      <c r="T71" s="69">
        <v>0</v>
      </c>
      <c r="V71" s="69">
        <v>0</v>
      </c>
      <c r="X71" s="69">
        <v>0.856</v>
      </c>
      <c r="AH71" s="44"/>
      <c r="AJ71" s="82">
        <f t="shared" si="13"/>
        <v>33059</v>
      </c>
      <c r="AK71" s="14"/>
      <c r="AL71" s="79">
        <f t="shared" si="14"/>
        <v>33086</v>
      </c>
      <c r="AM71" s="14"/>
      <c r="AN71" s="73">
        <f t="shared" si="15"/>
        <v>1.5041000000000002</v>
      </c>
      <c r="AO71" s="15"/>
      <c r="AP71" s="73">
        <f t="shared" si="16"/>
        <v>1.7048693954539613</v>
      </c>
      <c r="AQ71" s="15"/>
      <c r="AR71" s="73">
        <f t="shared" si="9"/>
        <v>3.0082000000000004</v>
      </c>
      <c r="AS71" s="15"/>
      <c r="AT71" s="73">
        <f t="shared" si="10"/>
        <v>3.4097387909079226</v>
      </c>
      <c r="AU71" s="15"/>
      <c r="AV71" s="73">
        <f t="shared" si="11"/>
        <v>1.8227196735841562</v>
      </c>
      <c r="AW71" s="15"/>
      <c r="AX71" s="73">
        <f t="shared" si="12"/>
        <v>2.066018873735431</v>
      </c>
      <c r="AY71" s="15"/>
      <c r="AZ71" s="76">
        <f t="shared" si="17"/>
        <v>27</v>
      </c>
      <c r="BA71" s="16"/>
      <c r="BB71" s="73">
        <f t="shared" si="18"/>
        <v>0.06750813605867245</v>
      </c>
      <c r="BC71" s="15"/>
      <c r="BD71" s="73">
        <f t="shared" si="19"/>
        <v>0.07651921754575669</v>
      </c>
      <c r="BF71" s="43"/>
      <c r="BM71" s="44"/>
      <c r="BO71" s="43"/>
      <c r="BW71" s="44"/>
    </row>
    <row r="72" spans="2:75" ht="12.75">
      <c r="B72" s="59">
        <v>33086</v>
      </c>
      <c r="C72" s="14"/>
      <c r="D72" s="62">
        <v>33124</v>
      </c>
      <c r="E72" s="14"/>
      <c r="F72" s="69">
        <v>4.524</v>
      </c>
      <c r="H72" s="69">
        <v>4.226</v>
      </c>
      <c r="J72" s="69">
        <v>1.604</v>
      </c>
      <c r="L72" s="69">
        <v>2.436</v>
      </c>
      <c r="N72" s="69">
        <v>0.922</v>
      </c>
      <c r="P72" s="69">
        <v>2.192</v>
      </c>
      <c r="R72" s="69">
        <v>0</v>
      </c>
      <c r="T72" s="69">
        <v>0</v>
      </c>
      <c r="V72" s="69">
        <v>0.732</v>
      </c>
      <c r="X72" s="69">
        <v>0.288</v>
      </c>
      <c r="AH72" s="44"/>
      <c r="AJ72" s="82">
        <f t="shared" si="13"/>
        <v>33086</v>
      </c>
      <c r="AK72" s="14"/>
      <c r="AL72" s="79">
        <f t="shared" si="14"/>
        <v>33124</v>
      </c>
      <c r="AM72" s="14"/>
      <c r="AN72" s="73">
        <f t="shared" si="15"/>
        <v>1.6924</v>
      </c>
      <c r="AO72" s="15"/>
      <c r="AP72" s="73">
        <f t="shared" si="16"/>
        <v>1.6487066446157121</v>
      </c>
      <c r="AQ72" s="15"/>
      <c r="AR72" s="73">
        <f t="shared" si="9"/>
        <v>3.3848</v>
      </c>
      <c r="AS72" s="15"/>
      <c r="AT72" s="73">
        <f t="shared" si="10"/>
        <v>3.2974132892314243</v>
      </c>
      <c r="AU72" s="15"/>
      <c r="AV72" s="73">
        <f t="shared" si="11"/>
        <v>2.0509080350866467</v>
      </c>
      <c r="AW72" s="15"/>
      <c r="AX72" s="73">
        <f t="shared" si="12"/>
        <v>1.9979589369789106</v>
      </c>
      <c r="AY72" s="15"/>
      <c r="AZ72" s="76">
        <f t="shared" si="17"/>
        <v>38</v>
      </c>
      <c r="BA72" s="16"/>
      <c r="BB72" s="73">
        <f t="shared" si="18"/>
        <v>0.053971264081227543</v>
      </c>
      <c r="BC72" s="15"/>
      <c r="BD72" s="73">
        <f t="shared" si="19"/>
        <v>0.05257786676260291</v>
      </c>
      <c r="BF72" s="43"/>
      <c r="BM72" s="44"/>
      <c r="BO72" s="43"/>
      <c r="BW72" s="44"/>
    </row>
    <row r="73" spans="2:75" ht="13.5" thickBot="1">
      <c r="B73" s="60">
        <v>33124</v>
      </c>
      <c r="C73" s="14"/>
      <c r="D73" s="63">
        <v>33156</v>
      </c>
      <c r="E73" s="14"/>
      <c r="F73" s="70">
        <v>13.558</v>
      </c>
      <c r="H73" s="70">
        <v>13.493</v>
      </c>
      <c r="J73" s="70">
        <v>5.246</v>
      </c>
      <c r="L73" s="70">
        <v>8.316</v>
      </c>
      <c r="N73" s="70">
        <v>2.701</v>
      </c>
      <c r="P73" s="70">
        <v>3.302</v>
      </c>
      <c r="R73" s="70">
        <v>2.368</v>
      </c>
      <c r="T73" s="70">
        <v>1.114</v>
      </c>
      <c r="V73" s="70">
        <v>2.872</v>
      </c>
      <c r="X73" s="70">
        <v>3.653</v>
      </c>
      <c r="AH73" s="44"/>
      <c r="AJ73" s="83">
        <f t="shared" si="13"/>
        <v>33124</v>
      </c>
      <c r="AK73" s="14"/>
      <c r="AL73" s="80">
        <f t="shared" si="14"/>
        <v>33156</v>
      </c>
      <c r="AM73" s="14"/>
      <c r="AN73" s="74">
        <f t="shared" si="15"/>
        <v>5.6623</v>
      </c>
      <c r="AO73" s="15"/>
      <c r="AP73" s="74">
        <f t="shared" si="16"/>
        <v>4.577483419473581</v>
      </c>
      <c r="AQ73" s="15"/>
      <c r="AR73" s="74">
        <f t="shared" si="9"/>
        <v>11.3246</v>
      </c>
      <c r="AS73" s="15"/>
      <c r="AT73" s="74">
        <f t="shared" si="10"/>
        <v>9.154966838947162</v>
      </c>
      <c r="AU73" s="15"/>
      <c r="AV73" s="74">
        <f t="shared" si="11"/>
        <v>6.8617682386381</v>
      </c>
      <c r="AW73" s="15"/>
      <c r="AX73" s="74">
        <f t="shared" si="12"/>
        <v>5.547150511388718</v>
      </c>
      <c r="AY73" s="15"/>
      <c r="AZ73" s="77">
        <f t="shared" si="17"/>
        <v>32</v>
      </c>
      <c r="BA73" s="16"/>
      <c r="BB73" s="74">
        <f t="shared" si="18"/>
        <v>0.21443025745744063</v>
      </c>
      <c r="BC73" s="15"/>
      <c r="BD73" s="74">
        <f t="shared" si="19"/>
        <v>0.17334845348089745</v>
      </c>
      <c r="BF73" s="43"/>
      <c r="BK73" s="44"/>
      <c r="BM73" s="44"/>
      <c r="BO73" s="43"/>
      <c r="BQ73" s="84" t="s">
        <v>39</v>
      </c>
      <c r="BS73" s="101" t="s">
        <v>37</v>
      </c>
      <c r="BU73" s="103">
        <f>BU51*$V$13/1000</f>
        <v>104.39073081872294</v>
      </c>
      <c r="BV73" s="17"/>
      <c r="BW73" s="101" t="s">
        <v>45</v>
      </c>
    </row>
    <row r="74" spans="2:75" ht="13.5" thickTop="1">
      <c r="B74" s="43"/>
      <c r="AH74" s="44"/>
      <c r="AJ74" s="43"/>
      <c r="BD74" s="44"/>
      <c r="BF74" s="43"/>
      <c r="BK74" s="44"/>
      <c r="BM74" s="44"/>
      <c r="BO74" s="43"/>
      <c r="BQ74" s="84"/>
      <c r="BS74" s="112" t="s">
        <v>38</v>
      </c>
      <c r="BU74" s="110">
        <f>BU53*$V$13/1000</f>
        <v>8.50442045375</v>
      </c>
      <c r="BV74" s="17"/>
      <c r="BW74" s="112" t="s">
        <v>45</v>
      </c>
    </row>
    <row r="75" spans="2:75" ht="16.5" thickBot="1">
      <c r="B75" s="43"/>
      <c r="F75" s="51" t="s">
        <v>56</v>
      </c>
      <c r="G75" s="52"/>
      <c r="H75" s="53"/>
      <c r="AH75" s="44"/>
      <c r="AJ75" s="43"/>
      <c r="BD75" s="44"/>
      <c r="BF75" s="43"/>
      <c r="BK75" s="44"/>
      <c r="BM75" s="44"/>
      <c r="BO75" s="43"/>
      <c r="BQ75" s="100"/>
      <c r="BR75" s="49"/>
      <c r="BS75" s="100" t="s">
        <v>18</v>
      </c>
      <c r="BT75" s="34"/>
      <c r="BU75" s="111">
        <f>BU73+BU74</f>
        <v>112.89515127247294</v>
      </c>
      <c r="BV75" s="102"/>
      <c r="BW75" s="109" t="s">
        <v>45</v>
      </c>
    </row>
    <row r="76" spans="2:75" ht="13.5" thickTop="1">
      <c r="B76" s="43"/>
      <c r="AH76" s="44"/>
      <c r="AJ76" s="43"/>
      <c r="BD76" s="44"/>
      <c r="BF76" s="43"/>
      <c r="BK76" s="44"/>
      <c r="BM76" s="44"/>
      <c r="BO76" s="43"/>
      <c r="BQ76" s="84"/>
      <c r="BS76" s="84"/>
      <c r="BU76" s="84"/>
      <c r="BW76" s="84"/>
    </row>
    <row r="77" spans="2:75" ht="18.75" thickBot="1">
      <c r="B77" s="43"/>
      <c r="D77" s="3"/>
      <c r="E77" s="3"/>
      <c r="F77" s="130" t="s">
        <v>57</v>
      </c>
      <c r="G77" s="132"/>
      <c r="H77" s="133"/>
      <c r="J77" s="35">
        <v>0.09</v>
      </c>
      <c r="K77" s="8"/>
      <c r="AH77" s="44"/>
      <c r="AJ77" s="43"/>
      <c r="BD77" s="44"/>
      <c r="BF77" s="43"/>
      <c r="BK77" s="44"/>
      <c r="BM77" s="44"/>
      <c r="BO77" s="43"/>
      <c r="BQ77" s="84" t="s">
        <v>40</v>
      </c>
      <c r="BS77" s="84" t="s">
        <v>42</v>
      </c>
      <c r="BU77" s="104">
        <f>BU58*$V$13/1000</f>
        <v>7.5160269077777775</v>
      </c>
      <c r="BV77" s="17"/>
      <c r="BW77" s="84" t="s">
        <v>46</v>
      </c>
    </row>
    <row r="78" spans="2:75" ht="16.5" thickTop="1">
      <c r="B78" s="43"/>
      <c r="D78" s="3"/>
      <c r="E78" s="3"/>
      <c r="F78" s="3"/>
      <c r="G78" s="3"/>
      <c r="J78" s="8"/>
      <c r="K78" s="8"/>
      <c r="AH78" s="44"/>
      <c r="AJ78" s="43"/>
      <c r="BD78" s="44"/>
      <c r="BF78" s="43"/>
      <c r="BK78" s="44"/>
      <c r="BM78" s="44"/>
      <c r="BO78" s="43"/>
      <c r="BQ78" s="84"/>
      <c r="BS78" s="84"/>
      <c r="BU78" s="104"/>
      <c r="BV78" s="17"/>
      <c r="BW78" s="84"/>
    </row>
    <row r="79" spans="2:75" ht="13.5" thickBot="1">
      <c r="B79" s="56"/>
      <c r="D79" s="67"/>
      <c r="F79" s="54" t="s">
        <v>20</v>
      </c>
      <c r="G79" s="9"/>
      <c r="H79" s="54" t="s">
        <v>20</v>
      </c>
      <c r="I79" s="9"/>
      <c r="J79" s="54" t="s">
        <v>20</v>
      </c>
      <c r="K79" s="9"/>
      <c r="L79" s="54" t="s">
        <v>20</v>
      </c>
      <c r="M79" s="9"/>
      <c r="N79" s="54" t="s">
        <v>20</v>
      </c>
      <c r="O79" s="9"/>
      <c r="AH79" s="44"/>
      <c r="AJ79" s="56"/>
      <c r="AL79" s="67"/>
      <c r="AN79" s="54" t="s">
        <v>20</v>
      </c>
      <c r="AO79" s="9"/>
      <c r="AP79" s="54" t="s">
        <v>20</v>
      </c>
      <c r="AQ79" s="9"/>
      <c r="AR79" s="54" t="s">
        <v>20</v>
      </c>
      <c r="AS79" s="9"/>
      <c r="AT79" s="54" t="s">
        <v>20</v>
      </c>
      <c r="AU79" s="9"/>
      <c r="BD79" s="44"/>
      <c r="BF79" s="43"/>
      <c r="BK79" s="44"/>
      <c r="BM79" s="44"/>
      <c r="BO79" s="43"/>
      <c r="BQ79" s="100"/>
      <c r="BR79" s="34"/>
      <c r="BS79" s="100"/>
      <c r="BT79" s="34"/>
      <c r="BU79" s="100"/>
      <c r="BV79" s="34"/>
      <c r="BW79" s="100"/>
    </row>
    <row r="80" spans="2:75" ht="13.5" thickTop="1">
      <c r="B80" s="56"/>
      <c r="D80" s="67"/>
      <c r="F80" s="54" t="s">
        <v>1</v>
      </c>
      <c r="G80" s="9"/>
      <c r="H80" s="54" t="s">
        <v>2</v>
      </c>
      <c r="I80" s="9"/>
      <c r="J80" s="54" t="s">
        <v>3</v>
      </c>
      <c r="K80" s="9"/>
      <c r="L80" s="54" t="s">
        <v>4</v>
      </c>
      <c r="M80" s="9"/>
      <c r="N80" s="54" t="s">
        <v>5</v>
      </c>
      <c r="O80" s="9"/>
      <c r="AH80" s="44"/>
      <c r="AJ80" s="56"/>
      <c r="AL80" s="67"/>
      <c r="AN80" s="54" t="s">
        <v>65</v>
      </c>
      <c r="AO80" s="9"/>
      <c r="AP80" s="54" t="s">
        <v>21</v>
      </c>
      <c r="AQ80" s="9"/>
      <c r="AR80" s="54" t="s">
        <v>65</v>
      </c>
      <c r="AS80" s="9"/>
      <c r="AT80" s="54" t="s">
        <v>21</v>
      </c>
      <c r="AU80" s="9"/>
      <c r="BD80" s="44"/>
      <c r="BF80" s="43"/>
      <c r="BK80" s="44"/>
      <c r="BM80" s="44"/>
      <c r="BO80" s="43"/>
      <c r="BQ80" s="84" t="s">
        <v>41</v>
      </c>
      <c r="BS80" s="108" t="s">
        <v>43</v>
      </c>
      <c r="BU80" s="104">
        <f>BU77*V14</f>
        <v>63.20978629441111</v>
      </c>
      <c r="BV80" s="17"/>
      <c r="BW80" s="84" t="s">
        <v>45</v>
      </c>
    </row>
    <row r="81" spans="2:75" ht="3.75" customHeight="1">
      <c r="B81" s="56"/>
      <c r="D81" s="67"/>
      <c r="F81" s="54"/>
      <c r="G81" s="9"/>
      <c r="H81" s="54"/>
      <c r="I81" s="9"/>
      <c r="J81" s="54"/>
      <c r="K81" s="9"/>
      <c r="L81" s="54"/>
      <c r="M81" s="9"/>
      <c r="N81" s="54"/>
      <c r="O81" s="9"/>
      <c r="AH81" s="44"/>
      <c r="AJ81" s="56"/>
      <c r="AL81" s="67"/>
      <c r="AN81" s="54"/>
      <c r="AO81" s="9"/>
      <c r="AP81" s="54"/>
      <c r="AQ81" s="9"/>
      <c r="AR81" s="54"/>
      <c r="AS81" s="9"/>
      <c r="AT81" s="54"/>
      <c r="AU81" s="9"/>
      <c r="BD81" s="44"/>
      <c r="BF81" s="43"/>
      <c r="BK81" s="44"/>
      <c r="BM81" s="44"/>
      <c r="BO81" s="43"/>
      <c r="BQ81" s="84"/>
      <c r="BS81" s="101"/>
      <c r="BU81" s="104"/>
      <c r="BV81" s="17"/>
      <c r="BW81" s="84"/>
    </row>
    <row r="82" spans="2:75" ht="15" thickBot="1">
      <c r="B82" s="57" t="s">
        <v>50</v>
      </c>
      <c r="C82" s="13"/>
      <c r="D82" s="55" t="s">
        <v>51</v>
      </c>
      <c r="E82" s="9"/>
      <c r="F82" s="55" t="s">
        <v>52</v>
      </c>
      <c r="G82" s="9"/>
      <c r="H82" s="55" t="s">
        <v>52</v>
      </c>
      <c r="I82" s="9"/>
      <c r="J82" s="55" t="s">
        <v>52</v>
      </c>
      <c r="K82" s="9"/>
      <c r="L82" s="55" t="s">
        <v>52</v>
      </c>
      <c r="M82" s="9"/>
      <c r="N82" s="55" t="s">
        <v>52</v>
      </c>
      <c r="O82" s="9"/>
      <c r="AH82" s="44"/>
      <c r="AJ82" s="57" t="s">
        <v>32</v>
      </c>
      <c r="AK82" s="13"/>
      <c r="AL82" s="55" t="s">
        <v>33</v>
      </c>
      <c r="AM82" s="9"/>
      <c r="AN82" s="55" t="s">
        <v>19</v>
      </c>
      <c r="AO82" s="9"/>
      <c r="AP82" s="55" t="s">
        <v>19</v>
      </c>
      <c r="AQ82" s="9"/>
      <c r="AR82" s="55" t="s">
        <v>66</v>
      </c>
      <c r="AS82" s="9"/>
      <c r="AT82" s="55" t="s">
        <v>66</v>
      </c>
      <c r="AU82" s="9"/>
      <c r="BD82" s="44"/>
      <c r="BF82" s="43"/>
      <c r="BK82" s="44"/>
      <c r="BM82" s="44"/>
      <c r="BO82" s="43"/>
      <c r="BQ82" s="84"/>
      <c r="BS82" s="106" t="s">
        <v>44</v>
      </c>
      <c r="BU82" s="107">
        <f>BU75-BU80</f>
        <v>49.685364978061834</v>
      </c>
      <c r="BV82" s="17"/>
      <c r="BW82" s="106" t="s">
        <v>45</v>
      </c>
    </row>
    <row r="83" spans="2:75" ht="3.75" customHeight="1" thickTop="1">
      <c r="B83" s="47"/>
      <c r="C83" s="13"/>
      <c r="D83" s="9"/>
      <c r="E83" s="9"/>
      <c r="F83" s="9"/>
      <c r="G83" s="9"/>
      <c r="H83" s="41"/>
      <c r="I83" s="9"/>
      <c r="J83" s="9"/>
      <c r="K83" s="9"/>
      <c r="L83" s="9"/>
      <c r="M83" s="9"/>
      <c r="N83" s="9"/>
      <c r="O83" s="9"/>
      <c r="AH83" s="44"/>
      <c r="AJ83" s="47"/>
      <c r="AK83" s="13"/>
      <c r="AL83" s="9"/>
      <c r="AM83" s="9"/>
      <c r="AN83" s="9"/>
      <c r="AO83" s="9"/>
      <c r="AP83" s="9"/>
      <c r="AQ83" s="9"/>
      <c r="AR83" s="9"/>
      <c r="AS83" s="9"/>
      <c r="AT83" s="9"/>
      <c r="AU83" s="9"/>
      <c r="BD83" s="44"/>
      <c r="BF83" s="43"/>
      <c r="BK83" s="44"/>
      <c r="BM83" s="44"/>
      <c r="BO83" s="43"/>
      <c r="BQ83" s="84"/>
      <c r="BS83" s="101"/>
      <c r="BU83" s="104"/>
      <c r="BV83" s="17"/>
      <c r="BW83" s="84"/>
    </row>
    <row r="84" spans="2:75" ht="12.75">
      <c r="B84" s="58">
        <v>32772</v>
      </c>
      <c r="C84" s="14"/>
      <c r="D84" s="61">
        <v>32787</v>
      </c>
      <c r="E84" s="14"/>
      <c r="F84" s="64">
        <v>0.814</v>
      </c>
      <c r="G84" s="15"/>
      <c r="H84" s="64">
        <v>7.894</v>
      </c>
      <c r="I84" s="15"/>
      <c r="J84" s="64">
        <v>1.556</v>
      </c>
      <c r="K84" s="15"/>
      <c r="L84" s="64">
        <v>9.978</v>
      </c>
      <c r="M84" s="15"/>
      <c r="N84" s="64">
        <v>4.347</v>
      </c>
      <c r="O84" s="15"/>
      <c r="AH84" s="44"/>
      <c r="AJ84" s="81">
        <f>B84</f>
        <v>32772</v>
      </c>
      <c r="AK84" s="14"/>
      <c r="AL84" s="78">
        <f>D84</f>
        <v>32787</v>
      </c>
      <c r="AM84" s="14"/>
      <c r="AN84" s="72">
        <f>AVERAGE(F84:N84)</f>
        <v>4.9178</v>
      </c>
      <c r="AO84" s="15"/>
      <c r="AP84" s="72">
        <f>STDEV(F84:N84)</f>
        <v>3.966487009937132</v>
      </c>
      <c r="AQ84" s="15"/>
      <c r="AR84" s="72">
        <f aca="true" t="shared" si="20" ref="AR84:AR99">AN84/J$77</f>
        <v>54.64222222222222</v>
      </c>
      <c r="AS84" s="15"/>
      <c r="AT84" s="72">
        <f aca="true" t="shared" si="21" ref="AT84:AT99">AP84/J$77</f>
        <v>44.07207788819036</v>
      </c>
      <c r="AU84" s="15"/>
      <c r="BD84" s="44"/>
      <c r="BF84" s="43"/>
      <c r="BK84" s="44"/>
      <c r="BM84" s="44"/>
      <c r="BO84" s="43"/>
      <c r="BQ84" s="84"/>
      <c r="BS84" s="84" t="s">
        <v>18</v>
      </c>
      <c r="BU84" s="107">
        <f>BU82+BU80</f>
        <v>112.89515127247294</v>
      </c>
      <c r="BV84" s="17"/>
      <c r="BW84" s="106" t="s">
        <v>45</v>
      </c>
    </row>
    <row r="85" spans="2:75" ht="12.75">
      <c r="B85" s="59">
        <v>32787</v>
      </c>
      <c r="C85" s="14"/>
      <c r="D85" s="62">
        <v>32807</v>
      </c>
      <c r="E85" s="14"/>
      <c r="F85" s="65">
        <v>6.555</v>
      </c>
      <c r="G85" s="15"/>
      <c r="H85" s="65">
        <v>2.888</v>
      </c>
      <c r="I85" s="15"/>
      <c r="J85" s="65">
        <v>2.061</v>
      </c>
      <c r="K85" s="15"/>
      <c r="L85" s="65">
        <v>10.144</v>
      </c>
      <c r="M85" s="15"/>
      <c r="N85" s="65">
        <v>0</v>
      </c>
      <c r="O85" s="15"/>
      <c r="AH85" s="44"/>
      <c r="AJ85" s="82">
        <f aca="true" t="shared" si="22" ref="AJ85:AJ99">B85</f>
        <v>32787</v>
      </c>
      <c r="AK85" s="14"/>
      <c r="AL85" s="79">
        <f aca="true" t="shared" si="23" ref="AL85:AL99">D85</f>
        <v>32807</v>
      </c>
      <c r="AM85" s="14"/>
      <c r="AN85" s="73">
        <f aca="true" t="shared" si="24" ref="AN85:AN99">AVERAGE(F85:N85)</f>
        <v>4.3296</v>
      </c>
      <c r="AO85" s="15"/>
      <c r="AP85" s="73">
        <f aca="true" t="shared" si="25" ref="AP85:AP99">STDEV(F85:N85)</f>
        <v>4.022743006954335</v>
      </c>
      <c r="AQ85" s="15"/>
      <c r="AR85" s="73">
        <f t="shared" si="20"/>
        <v>48.10666666666667</v>
      </c>
      <c r="AS85" s="15"/>
      <c r="AT85" s="73">
        <f t="shared" si="21"/>
        <v>44.69714452171483</v>
      </c>
      <c r="AU85" s="15"/>
      <c r="BD85" s="44"/>
      <c r="BF85" s="43"/>
      <c r="BK85" s="44"/>
      <c r="BM85" s="44"/>
      <c r="BO85" s="43"/>
      <c r="BQ85" s="84"/>
      <c r="BS85" s="84"/>
      <c r="BU85" s="84"/>
      <c r="BW85" s="84"/>
    </row>
    <row r="86" spans="2:75" ht="13.5" thickBot="1">
      <c r="B86" s="59">
        <v>32807</v>
      </c>
      <c r="C86" s="14"/>
      <c r="D86" s="62">
        <v>32823</v>
      </c>
      <c r="E86" s="14"/>
      <c r="F86" s="65">
        <v>4.3</v>
      </c>
      <c r="G86" s="15"/>
      <c r="H86" s="65">
        <v>6.881</v>
      </c>
      <c r="I86" s="15"/>
      <c r="J86" s="65">
        <v>2</v>
      </c>
      <c r="K86" s="15"/>
      <c r="L86" s="65">
        <v>8.797</v>
      </c>
      <c r="M86" s="15"/>
      <c r="N86" s="65">
        <v>0.167</v>
      </c>
      <c r="O86" s="15"/>
      <c r="AH86" s="44"/>
      <c r="AJ86" s="82">
        <f t="shared" si="22"/>
        <v>32807</v>
      </c>
      <c r="AK86" s="14"/>
      <c r="AL86" s="79">
        <f t="shared" si="23"/>
        <v>32823</v>
      </c>
      <c r="AM86" s="14"/>
      <c r="AN86" s="73">
        <f t="shared" si="24"/>
        <v>4.429</v>
      </c>
      <c r="AO86" s="15"/>
      <c r="AP86" s="73">
        <f t="shared" si="25"/>
        <v>3.506175052674922</v>
      </c>
      <c r="AQ86" s="15"/>
      <c r="AR86" s="73">
        <f t="shared" si="20"/>
        <v>49.211111111111116</v>
      </c>
      <c r="AS86" s="15"/>
      <c r="AT86" s="73">
        <f t="shared" si="21"/>
        <v>38.95750058527691</v>
      </c>
      <c r="AU86" s="15"/>
      <c r="BD86" s="44"/>
      <c r="BF86" s="43"/>
      <c r="BK86" s="44"/>
      <c r="BM86" s="44"/>
      <c r="BO86" s="43"/>
      <c r="BQ86" s="100"/>
      <c r="BS86" s="109" t="s">
        <v>47</v>
      </c>
      <c r="BU86" s="111">
        <f>100*BU80/BU75</f>
        <v>55.98981495835371</v>
      </c>
      <c r="BV86" s="17"/>
      <c r="BW86" s="100"/>
    </row>
    <row r="87" spans="2:75" ht="13.5" thickTop="1">
      <c r="B87" s="59">
        <v>32823</v>
      </c>
      <c r="C87" s="14"/>
      <c r="D87" s="62">
        <v>32836</v>
      </c>
      <c r="E87" s="14"/>
      <c r="F87" s="65">
        <v>2.4</v>
      </c>
      <c r="G87" s="15"/>
      <c r="H87" s="65">
        <v>0.822</v>
      </c>
      <c r="I87" s="15"/>
      <c r="J87" s="65">
        <v>0</v>
      </c>
      <c r="K87" s="15"/>
      <c r="L87" s="65">
        <v>17.744</v>
      </c>
      <c r="M87" s="15"/>
      <c r="N87" s="65">
        <v>11.322</v>
      </c>
      <c r="O87" s="15"/>
      <c r="AH87" s="44"/>
      <c r="AJ87" s="82">
        <f t="shared" si="22"/>
        <v>32823</v>
      </c>
      <c r="AK87" s="14"/>
      <c r="AL87" s="79">
        <f t="shared" si="23"/>
        <v>32836</v>
      </c>
      <c r="AM87" s="14"/>
      <c r="AN87" s="73">
        <f t="shared" si="24"/>
        <v>6.457599999999999</v>
      </c>
      <c r="AO87" s="15"/>
      <c r="AP87" s="73">
        <f t="shared" si="25"/>
        <v>7.761602849927327</v>
      </c>
      <c r="AQ87" s="15"/>
      <c r="AR87" s="73">
        <f t="shared" si="20"/>
        <v>71.7511111111111</v>
      </c>
      <c r="AS87" s="15"/>
      <c r="AT87" s="73">
        <f t="shared" si="21"/>
        <v>86.24003166585919</v>
      </c>
      <c r="AU87" s="15"/>
      <c r="BD87" s="44"/>
      <c r="BF87" s="43"/>
      <c r="BK87" s="44"/>
      <c r="BM87" s="44"/>
      <c r="BO87" s="43"/>
      <c r="BW87" s="44"/>
    </row>
    <row r="88" spans="2:75" ht="12.75">
      <c r="B88" s="59">
        <v>32836</v>
      </c>
      <c r="C88" s="14"/>
      <c r="D88" s="62">
        <v>32851</v>
      </c>
      <c r="E88" s="14"/>
      <c r="F88" s="65">
        <v>0.722</v>
      </c>
      <c r="G88" s="15"/>
      <c r="H88" s="65">
        <v>0.6</v>
      </c>
      <c r="I88" s="15"/>
      <c r="J88" s="65">
        <v>13.119</v>
      </c>
      <c r="K88" s="15"/>
      <c r="L88" s="65">
        <v>1.878</v>
      </c>
      <c r="M88" s="15"/>
      <c r="N88" s="65">
        <v>0.567</v>
      </c>
      <c r="O88" s="15"/>
      <c r="AH88" s="44"/>
      <c r="AJ88" s="82">
        <f t="shared" si="22"/>
        <v>32836</v>
      </c>
      <c r="AK88" s="14"/>
      <c r="AL88" s="79">
        <f t="shared" si="23"/>
        <v>32851</v>
      </c>
      <c r="AM88" s="14"/>
      <c r="AN88" s="73">
        <f t="shared" si="24"/>
        <v>3.3771999999999998</v>
      </c>
      <c r="AO88" s="15"/>
      <c r="AP88" s="73">
        <f t="shared" si="25"/>
        <v>5.472897285716223</v>
      </c>
      <c r="AQ88" s="15"/>
      <c r="AR88" s="73">
        <f t="shared" si="20"/>
        <v>37.52444444444444</v>
      </c>
      <c r="AS88" s="15"/>
      <c r="AT88" s="73">
        <f t="shared" si="21"/>
        <v>60.80996984129137</v>
      </c>
      <c r="AU88" s="15"/>
      <c r="BD88" s="44"/>
      <c r="BF88" s="43"/>
      <c r="BK88" s="44"/>
      <c r="BM88" s="44"/>
      <c r="BO88" s="43"/>
      <c r="BW88" s="44"/>
    </row>
    <row r="89" spans="2:75" ht="12.75">
      <c r="B89" s="59">
        <v>32851</v>
      </c>
      <c r="C89" s="14"/>
      <c r="D89" s="62">
        <v>32862</v>
      </c>
      <c r="E89" s="14"/>
      <c r="F89" s="65">
        <v>3.733</v>
      </c>
      <c r="G89" s="15"/>
      <c r="H89" s="65">
        <v>3.978</v>
      </c>
      <c r="I89" s="15"/>
      <c r="J89" s="65">
        <v>0.367</v>
      </c>
      <c r="K89" s="15"/>
      <c r="L89" s="65">
        <v>0.867</v>
      </c>
      <c r="M89" s="15"/>
      <c r="N89" s="65">
        <v>28.722</v>
      </c>
      <c r="O89" s="15"/>
      <c r="AH89" s="44"/>
      <c r="AJ89" s="82">
        <f t="shared" si="22"/>
        <v>32851</v>
      </c>
      <c r="AK89" s="14"/>
      <c r="AL89" s="79">
        <f t="shared" si="23"/>
        <v>32862</v>
      </c>
      <c r="AM89" s="14"/>
      <c r="AN89" s="73">
        <f t="shared" si="24"/>
        <v>7.5334</v>
      </c>
      <c r="AO89" s="15"/>
      <c r="AP89" s="73">
        <f t="shared" si="25"/>
        <v>11.956576194713938</v>
      </c>
      <c r="AQ89" s="15"/>
      <c r="AR89" s="73">
        <f t="shared" si="20"/>
        <v>83.70444444444445</v>
      </c>
      <c r="AS89" s="15"/>
      <c r="AT89" s="73">
        <f t="shared" si="21"/>
        <v>132.85084660793265</v>
      </c>
      <c r="AU89" s="15"/>
      <c r="BD89" s="44"/>
      <c r="BF89" s="43"/>
      <c r="BK89" s="44"/>
      <c r="BM89" s="44"/>
      <c r="BO89" s="43"/>
      <c r="BW89" s="44"/>
    </row>
    <row r="90" spans="2:75" ht="12.75">
      <c r="B90" s="59">
        <v>32862</v>
      </c>
      <c r="C90" s="14"/>
      <c r="D90" s="62">
        <v>32883</v>
      </c>
      <c r="E90" s="14"/>
      <c r="F90" s="65">
        <v>0</v>
      </c>
      <c r="G90" s="15"/>
      <c r="H90" s="65">
        <v>0</v>
      </c>
      <c r="I90" s="15"/>
      <c r="J90" s="65">
        <v>0</v>
      </c>
      <c r="K90" s="15"/>
      <c r="L90" s="65">
        <v>0</v>
      </c>
      <c r="M90" s="15"/>
      <c r="N90" s="65">
        <v>0</v>
      </c>
      <c r="O90" s="15"/>
      <c r="AH90" s="44"/>
      <c r="AJ90" s="82">
        <f t="shared" si="22"/>
        <v>32862</v>
      </c>
      <c r="AK90" s="14"/>
      <c r="AL90" s="79">
        <f t="shared" si="23"/>
        <v>32883</v>
      </c>
      <c r="AM90" s="14"/>
      <c r="AN90" s="73">
        <f t="shared" si="24"/>
        <v>0</v>
      </c>
      <c r="AO90" s="15"/>
      <c r="AP90" s="73">
        <f t="shared" si="25"/>
        <v>0</v>
      </c>
      <c r="AQ90" s="15"/>
      <c r="AR90" s="73">
        <f t="shared" si="20"/>
        <v>0</v>
      </c>
      <c r="AS90" s="15"/>
      <c r="AT90" s="73">
        <f t="shared" si="21"/>
        <v>0</v>
      </c>
      <c r="AU90" s="15"/>
      <c r="BD90" s="44"/>
      <c r="BF90" s="43"/>
      <c r="BK90" s="44"/>
      <c r="BM90" s="44"/>
      <c r="BO90" s="43"/>
      <c r="BW90" s="44"/>
    </row>
    <row r="91" spans="2:75" ht="13.5" thickBot="1">
      <c r="B91" s="59">
        <v>32883</v>
      </c>
      <c r="C91" s="14"/>
      <c r="D91" s="62">
        <v>32905</v>
      </c>
      <c r="E91" s="14"/>
      <c r="F91" s="65">
        <v>0</v>
      </c>
      <c r="G91" s="15"/>
      <c r="H91" s="65">
        <v>0</v>
      </c>
      <c r="I91" s="15"/>
      <c r="J91" s="65">
        <v>0</v>
      </c>
      <c r="K91" s="15"/>
      <c r="L91" s="65">
        <v>0</v>
      </c>
      <c r="M91" s="15"/>
      <c r="N91" s="65">
        <v>0</v>
      </c>
      <c r="O91" s="15"/>
      <c r="AH91" s="44"/>
      <c r="AJ91" s="82">
        <f t="shared" si="22"/>
        <v>32883</v>
      </c>
      <c r="AK91" s="14"/>
      <c r="AL91" s="79">
        <f t="shared" si="23"/>
        <v>32905</v>
      </c>
      <c r="AM91" s="14"/>
      <c r="AN91" s="73">
        <f t="shared" si="24"/>
        <v>0</v>
      </c>
      <c r="AO91" s="15"/>
      <c r="AP91" s="73">
        <f t="shared" si="25"/>
        <v>0</v>
      </c>
      <c r="AQ91" s="15"/>
      <c r="AR91" s="73">
        <f t="shared" si="20"/>
        <v>0</v>
      </c>
      <c r="AS91" s="15"/>
      <c r="AT91" s="73">
        <f t="shared" si="21"/>
        <v>0</v>
      </c>
      <c r="AU91" s="15"/>
      <c r="BD91" s="44"/>
      <c r="BF91" s="43"/>
      <c r="BG91" s="34"/>
      <c r="BH91" s="34"/>
      <c r="BI91" s="34"/>
      <c r="BJ91" s="34"/>
      <c r="BK91" s="50"/>
      <c r="BM91" s="44"/>
      <c r="BO91" s="43"/>
      <c r="BW91" s="44"/>
    </row>
    <row r="92" spans="2:75" ht="13.5" thickTop="1">
      <c r="B92" s="59">
        <v>32905</v>
      </c>
      <c r="C92" s="14"/>
      <c r="D92" s="62">
        <v>32933</v>
      </c>
      <c r="E92" s="14"/>
      <c r="F92" s="65">
        <v>0.767</v>
      </c>
      <c r="G92" s="15"/>
      <c r="H92" s="65">
        <v>0</v>
      </c>
      <c r="I92" s="15"/>
      <c r="J92" s="65">
        <v>0</v>
      </c>
      <c r="K92" s="15"/>
      <c r="L92" s="65">
        <v>0</v>
      </c>
      <c r="M92" s="15"/>
      <c r="N92" s="65">
        <v>0</v>
      </c>
      <c r="O92" s="15"/>
      <c r="AH92" s="44"/>
      <c r="AJ92" s="82">
        <f t="shared" si="22"/>
        <v>32905</v>
      </c>
      <c r="AK92" s="14"/>
      <c r="AL92" s="79">
        <f t="shared" si="23"/>
        <v>32933</v>
      </c>
      <c r="AM92" s="14"/>
      <c r="AN92" s="73">
        <f t="shared" si="24"/>
        <v>0.1534</v>
      </c>
      <c r="AO92" s="15"/>
      <c r="AP92" s="73">
        <f t="shared" si="25"/>
        <v>0.34301282774846775</v>
      </c>
      <c r="AQ92" s="15"/>
      <c r="AR92" s="73">
        <f t="shared" si="20"/>
        <v>1.7044444444444447</v>
      </c>
      <c r="AS92" s="15"/>
      <c r="AT92" s="73">
        <f t="shared" si="21"/>
        <v>3.8112536416496416</v>
      </c>
      <c r="AU92" s="15"/>
      <c r="BD92" s="44"/>
      <c r="BF92" s="43"/>
      <c r="BM92" s="44"/>
      <c r="BO92" s="43"/>
      <c r="BW92" s="44"/>
    </row>
    <row r="93" spans="2:75" ht="12.75">
      <c r="B93" s="59">
        <v>32933</v>
      </c>
      <c r="C93" s="14"/>
      <c r="D93" s="62">
        <v>32969</v>
      </c>
      <c r="E93" s="14"/>
      <c r="F93" s="65">
        <v>0</v>
      </c>
      <c r="G93" s="15"/>
      <c r="H93" s="65">
        <v>0</v>
      </c>
      <c r="I93" s="15"/>
      <c r="J93" s="65">
        <v>0</v>
      </c>
      <c r="K93" s="15"/>
      <c r="L93" s="65">
        <v>0</v>
      </c>
      <c r="M93" s="15"/>
      <c r="N93" s="65">
        <v>0</v>
      </c>
      <c r="O93" s="15"/>
      <c r="AH93" s="44"/>
      <c r="AJ93" s="82">
        <f t="shared" si="22"/>
        <v>32933</v>
      </c>
      <c r="AK93" s="14"/>
      <c r="AL93" s="79">
        <f t="shared" si="23"/>
        <v>32969</v>
      </c>
      <c r="AM93" s="14"/>
      <c r="AN93" s="73">
        <f t="shared" si="24"/>
        <v>0</v>
      </c>
      <c r="AO93" s="15"/>
      <c r="AP93" s="73">
        <f t="shared" si="25"/>
        <v>0</v>
      </c>
      <c r="AQ93" s="15"/>
      <c r="AR93" s="73">
        <f t="shared" si="20"/>
        <v>0</v>
      </c>
      <c r="AS93" s="15"/>
      <c r="AT93" s="73">
        <f t="shared" si="21"/>
        <v>0</v>
      </c>
      <c r="AU93" s="15"/>
      <c r="BD93" s="44"/>
      <c r="BF93" s="43"/>
      <c r="BM93" s="44"/>
      <c r="BO93" s="43"/>
      <c r="BW93" s="44"/>
    </row>
    <row r="94" spans="2:75" ht="12.75">
      <c r="B94" s="59">
        <v>32969</v>
      </c>
      <c r="C94" s="14"/>
      <c r="D94" s="62">
        <v>32998</v>
      </c>
      <c r="E94" s="14"/>
      <c r="F94" s="65">
        <v>0</v>
      </c>
      <c r="G94" s="15"/>
      <c r="H94" s="65">
        <v>0</v>
      </c>
      <c r="I94" s="15"/>
      <c r="J94" s="65">
        <v>0</v>
      </c>
      <c r="K94" s="15"/>
      <c r="L94" s="65">
        <v>0</v>
      </c>
      <c r="M94" s="15"/>
      <c r="N94" s="65">
        <v>0</v>
      </c>
      <c r="O94" s="15"/>
      <c r="AH94" s="44"/>
      <c r="AJ94" s="82">
        <f t="shared" si="22"/>
        <v>32969</v>
      </c>
      <c r="AK94" s="14"/>
      <c r="AL94" s="79">
        <f t="shared" si="23"/>
        <v>32998</v>
      </c>
      <c r="AM94" s="14"/>
      <c r="AN94" s="73">
        <f t="shared" si="24"/>
        <v>0</v>
      </c>
      <c r="AO94" s="15"/>
      <c r="AP94" s="73">
        <f t="shared" si="25"/>
        <v>0</v>
      </c>
      <c r="AQ94" s="15"/>
      <c r="AR94" s="73">
        <f t="shared" si="20"/>
        <v>0</v>
      </c>
      <c r="AS94" s="15"/>
      <c r="AT94" s="73">
        <f t="shared" si="21"/>
        <v>0</v>
      </c>
      <c r="AU94" s="15"/>
      <c r="BD94" s="44"/>
      <c r="BF94" s="43"/>
      <c r="BM94" s="44"/>
      <c r="BO94" s="43"/>
      <c r="BW94" s="44"/>
    </row>
    <row r="95" spans="2:75" ht="12.75">
      <c r="B95" s="59">
        <v>32998</v>
      </c>
      <c r="C95" s="14"/>
      <c r="D95" s="62">
        <v>33033</v>
      </c>
      <c r="E95" s="14"/>
      <c r="F95" s="65">
        <v>2.422</v>
      </c>
      <c r="G95" s="15"/>
      <c r="H95" s="65">
        <v>2.344</v>
      </c>
      <c r="I95" s="15"/>
      <c r="J95" s="65">
        <v>1.656</v>
      </c>
      <c r="K95" s="15"/>
      <c r="L95" s="65">
        <v>0</v>
      </c>
      <c r="M95" s="15"/>
      <c r="N95" s="65">
        <v>0</v>
      </c>
      <c r="O95" s="15"/>
      <c r="AH95" s="44"/>
      <c r="AJ95" s="82">
        <f t="shared" si="22"/>
        <v>32998</v>
      </c>
      <c r="AK95" s="14"/>
      <c r="AL95" s="79">
        <f t="shared" si="23"/>
        <v>33033</v>
      </c>
      <c r="AM95" s="14"/>
      <c r="AN95" s="73">
        <f t="shared" si="24"/>
        <v>1.2844</v>
      </c>
      <c r="AO95" s="15"/>
      <c r="AP95" s="73">
        <f t="shared" si="25"/>
        <v>1.209787088706108</v>
      </c>
      <c r="AQ95" s="15"/>
      <c r="AR95" s="73">
        <f t="shared" si="20"/>
        <v>14.27111111111111</v>
      </c>
      <c r="AS95" s="15"/>
      <c r="AT95" s="73">
        <f t="shared" si="21"/>
        <v>13.4420787634012</v>
      </c>
      <c r="AU95" s="15"/>
      <c r="BD95" s="44"/>
      <c r="BF95" s="43"/>
      <c r="BM95" s="44"/>
      <c r="BO95" s="43"/>
      <c r="BW95" s="44"/>
    </row>
    <row r="96" spans="2:75" ht="12.75">
      <c r="B96" s="59">
        <v>33033</v>
      </c>
      <c r="C96" s="14"/>
      <c r="D96" s="62">
        <v>33059</v>
      </c>
      <c r="E96" s="14"/>
      <c r="F96" s="65">
        <v>1.922</v>
      </c>
      <c r="G96" s="15"/>
      <c r="H96" s="65">
        <v>3</v>
      </c>
      <c r="I96" s="15"/>
      <c r="J96" s="65">
        <v>2.4</v>
      </c>
      <c r="K96" s="15"/>
      <c r="L96" s="65">
        <v>0</v>
      </c>
      <c r="M96" s="15"/>
      <c r="N96" s="65">
        <v>3.144</v>
      </c>
      <c r="O96" s="15"/>
      <c r="AH96" s="44"/>
      <c r="AJ96" s="82">
        <f t="shared" si="22"/>
        <v>33033</v>
      </c>
      <c r="AK96" s="14"/>
      <c r="AL96" s="79">
        <f t="shared" si="23"/>
        <v>33059</v>
      </c>
      <c r="AM96" s="14"/>
      <c r="AN96" s="73">
        <f t="shared" si="24"/>
        <v>2.0932</v>
      </c>
      <c r="AO96" s="15"/>
      <c r="AP96" s="73">
        <f t="shared" si="25"/>
        <v>1.2680091482319837</v>
      </c>
      <c r="AQ96" s="15"/>
      <c r="AR96" s="73">
        <f t="shared" si="20"/>
        <v>23.25777777777778</v>
      </c>
      <c r="AS96" s="15"/>
      <c r="AT96" s="73">
        <f t="shared" si="21"/>
        <v>14.08899053591093</v>
      </c>
      <c r="AU96" s="15"/>
      <c r="BD96" s="44"/>
      <c r="BF96" s="43"/>
      <c r="BM96" s="44"/>
      <c r="BO96" s="43"/>
      <c r="BW96" s="44"/>
    </row>
    <row r="97" spans="2:75" ht="12.75">
      <c r="B97" s="59">
        <v>33059</v>
      </c>
      <c r="C97" s="14"/>
      <c r="D97" s="62">
        <v>33086</v>
      </c>
      <c r="E97" s="14"/>
      <c r="F97" s="65">
        <v>1.833</v>
      </c>
      <c r="G97" s="15"/>
      <c r="H97" s="65">
        <v>0</v>
      </c>
      <c r="I97" s="15"/>
      <c r="J97" s="65">
        <v>0</v>
      </c>
      <c r="K97" s="15"/>
      <c r="L97" s="65">
        <v>0</v>
      </c>
      <c r="M97" s="15"/>
      <c r="N97" s="65">
        <v>0.933</v>
      </c>
      <c r="O97" s="15"/>
      <c r="AH97" s="44"/>
      <c r="AJ97" s="82">
        <f t="shared" si="22"/>
        <v>33059</v>
      </c>
      <c r="AK97" s="14"/>
      <c r="AL97" s="79">
        <f t="shared" si="23"/>
        <v>33086</v>
      </c>
      <c r="AM97" s="14"/>
      <c r="AN97" s="73">
        <f t="shared" si="24"/>
        <v>0.5532</v>
      </c>
      <c r="AO97" s="15"/>
      <c r="AP97" s="73">
        <f t="shared" si="25"/>
        <v>0.8216183420542654</v>
      </c>
      <c r="AQ97" s="15"/>
      <c r="AR97" s="73">
        <f t="shared" si="20"/>
        <v>6.146666666666667</v>
      </c>
      <c r="AS97" s="15"/>
      <c r="AT97" s="73">
        <f t="shared" si="21"/>
        <v>9.129092689491838</v>
      </c>
      <c r="AU97" s="15"/>
      <c r="BD97" s="44"/>
      <c r="BF97" s="43"/>
      <c r="BM97" s="44"/>
      <c r="BO97" s="43"/>
      <c r="BW97" s="44"/>
    </row>
    <row r="98" spans="2:75" ht="12.75">
      <c r="B98" s="59">
        <v>33086</v>
      </c>
      <c r="C98" s="14"/>
      <c r="D98" s="62">
        <v>33124</v>
      </c>
      <c r="E98" s="14"/>
      <c r="F98" s="65">
        <v>0</v>
      </c>
      <c r="G98" s="15"/>
      <c r="H98" s="65">
        <v>12.156</v>
      </c>
      <c r="I98" s="15"/>
      <c r="J98" s="65">
        <v>0</v>
      </c>
      <c r="K98" s="15"/>
      <c r="L98" s="65">
        <v>10.233</v>
      </c>
      <c r="M98" s="15"/>
      <c r="N98" s="65">
        <v>0.544</v>
      </c>
      <c r="O98" s="15"/>
      <c r="AH98" s="44"/>
      <c r="AJ98" s="82">
        <f t="shared" si="22"/>
        <v>33086</v>
      </c>
      <c r="AK98" s="14"/>
      <c r="AL98" s="79">
        <f t="shared" si="23"/>
        <v>33124</v>
      </c>
      <c r="AM98" s="14"/>
      <c r="AN98" s="73">
        <f t="shared" si="24"/>
        <v>4.586600000000001</v>
      </c>
      <c r="AO98" s="15"/>
      <c r="AP98" s="73">
        <f t="shared" si="25"/>
        <v>6.074414852477561</v>
      </c>
      <c r="AQ98" s="15"/>
      <c r="AR98" s="73">
        <f t="shared" si="20"/>
        <v>50.96222222222223</v>
      </c>
      <c r="AS98" s="15"/>
      <c r="AT98" s="73">
        <f t="shared" si="21"/>
        <v>67.49349836086179</v>
      </c>
      <c r="AU98" s="15"/>
      <c r="BD98" s="44"/>
      <c r="BF98" s="43"/>
      <c r="BM98" s="44"/>
      <c r="BO98" s="43"/>
      <c r="BW98" s="44"/>
    </row>
    <row r="99" spans="2:75" ht="13.5" thickBot="1">
      <c r="B99" s="60">
        <v>33124</v>
      </c>
      <c r="C99" s="14"/>
      <c r="D99" s="63">
        <v>33156</v>
      </c>
      <c r="E99" s="14"/>
      <c r="F99" s="66">
        <v>5.2</v>
      </c>
      <c r="G99" s="15"/>
      <c r="H99" s="66">
        <v>0.444</v>
      </c>
      <c r="I99" s="15"/>
      <c r="J99" s="66">
        <v>0</v>
      </c>
      <c r="K99" s="15"/>
      <c r="L99" s="66">
        <v>0.622</v>
      </c>
      <c r="M99" s="15"/>
      <c r="N99" s="66">
        <v>1.9</v>
      </c>
      <c r="O99" s="15"/>
      <c r="AH99" s="44"/>
      <c r="AJ99" s="83">
        <f t="shared" si="22"/>
        <v>33124</v>
      </c>
      <c r="AK99" s="14"/>
      <c r="AL99" s="80">
        <f t="shared" si="23"/>
        <v>33156</v>
      </c>
      <c r="AM99" s="14"/>
      <c r="AN99" s="74">
        <f t="shared" si="24"/>
        <v>1.6332</v>
      </c>
      <c r="AO99" s="15"/>
      <c r="AP99" s="74">
        <f t="shared" si="25"/>
        <v>2.115260551326952</v>
      </c>
      <c r="AQ99" s="15"/>
      <c r="AR99" s="74">
        <f t="shared" si="20"/>
        <v>18.14666666666667</v>
      </c>
      <c r="AS99" s="15"/>
      <c r="AT99" s="74">
        <f t="shared" si="21"/>
        <v>23.50289501474391</v>
      </c>
      <c r="AU99" s="15"/>
      <c r="BD99" s="44"/>
      <c r="BF99" s="43"/>
      <c r="BM99" s="44"/>
      <c r="BO99" s="43"/>
      <c r="BW99" s="44"/>
    </row>
    <row r="100" spans="2:75" ht="14.25" thickBot="1" thickTop="1">
      <c r="B100" s="49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50"/>
      <c r="AJ100" s="49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B100" s="34"/>
      <c r="BC100" s="34"/>
      <c r="BD100" s="50"/>
      <c r="BF100" s="49"/>
      <c r="BG100" s="34"/>
      <c r="BH100" s="34"/>
      <c r="BI100" s="34"/>
      <c r="BJ100" s="34"/>
      <c r="BK100" s="34"/>
      <c r="BL100" s="34"/>
      <c r="BM100" s="50"/>
      <c r="BO100" s="49"/>
      <c r="BP100" s="34"/>
      <c r="BQ100" s="34"/>
      <c r="BR100" s="34"/>
      <c r="BS100" s="34"/>
      <c r="BT100" s="34"/>
      <c r="BU100" s="34"/>
      <c r="BV100" s="34"/>
      <c r="BW100" s="50"/>
    </row>
    <row r="101" ht="13.5" thickTop="1"/>
    <row r="102" spans="2:4" ht="16.5" thickBot="1">
      <c r="B102" s="113" t="s">
        <v>61</v>
      </c>
      <c r="C102" s="113"/>
      <c r="D102" s="114"/>
    </row>
    <row r="103" ht="13.5" thickTop="1"/>
    <row r="104" spans="2:4" ht="16.5" thickBot="1">
      <c r="B104" s="113" t="s">
        <v>62</v>
      </c>
      <c r="C104" s="113"/>
      <c r="D104" s="114"/>
    </row>
    <row r="105" ht="13.5" thickTop="1"/>
    <row r="106" spans="2:4" ht="20.25" customHeight="1">
      <c r="B106" s="115" t="s">
        <v>63</v>
      </c>
      <c r="C106" s="116"/>
      <c r="D106" s="117"/>
    </row>
    <row r="107" spans="2:4" ht="12.75">
      <c r="B107" s="116"/>
      <c r="C107" s="116"/>
      <c r="D107" s="117"/>
    </row>
    <row r="108" spans="2:4" ht="12.75">
      <c r="B108" s="116"/>
      <c r="C108" s="116"/>
      <c r="D108" s="117"/>
    </row>
    <row r="109" spans="2:4" ht="12.75">
      <c r="B109" s="116"/>
      <c r="C109" s="116"/>
      <c r="D109" s="117"/>
    </row>
    <row r="110" spans="2:4" ht="12.75">
      <c r="B110" s="116"/>
      <c r="C110" s="116"/>
      <c r="D110" s="117"/>
    </row>
    <row r="111" spans="2:4" ht="18" thickBot="1">
      <c r="B111" s="118" t="s">
        <v>64</v>
      </c>
      <c r="C111" s="118"/>
      <c r="D111" s="119"/>
    </row>
    <row r="112" ht="13.5" thickTop="1"/>
  </sheetData>
  <sheetProtection password="B890" sheet="1" objects="1" scenarios="1"/>
  <mergeCells count="14">
    <mergeCell ref="F51:H51"/>
    <mergeCell ref="F77:H77"/>
    <mergeCell ref="J12:T12"/>
    <mergeCell ref="J13:T13"/>
    <mergeCell ref="J14:T14"/>
    <mergeCell ref="F25:J25"/>
    <mergeCell ref="B1:BW1"/>
    <mergeCell ref="B3:BW3"/>
    <mergeCell ref="B5:BW5"/>
    <mergeCell ref="B7:BW9"/>
    <mergeCell ref="B102:D102"/>
    <mergeCell ref="B104:D104"/>
    <mergeCell ref="B106:D110"/>
    <mergeCell ref="B111:D111"/>
  </mergeCells>
  <hyperlinks>
    <hyperlink ref="B102:D102" r:id="rId1" display="Descargar macro"/>
    <hyperlink ref="B104:D104" r:id="rId2" display="Acceder a capítulo"/>
    <hyperlink ref="B111:D111" r:id="rId3" display="www.fbbva.es"/>
  </hyperlinks>
  <printOptions/>
  <pageMargins left="0.75" right="0.75" top="0.984251968503937" bottom="0.984251968503937" header="0" footer="0"/>
  <pageSetup fitToHeight="1" fitToWidth="1" orientation="landscape" paperSize="9" scale="24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Rubes Editorial</cp:lastModifiedBy>
  <cp:lastPrinted>2009-04-30T14:57:45Z</cp:lastPrinted>
  <dcterms:created xsi:type="dcterms:W3CDTF">2009-04-20T07:44:09Z</dcterms:created>
  <dcterms:modified xsi:type="dcterms:W3CDTF">2009-05-25T14:56:53Z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